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cd002\Desktop\"/>
    </mc:Choice>
  </mc:AlternateContent>
  <xr:revisionPtr revIDLastSave="0" documentId="8_{BCCB2038-9022-44ED-B82E-E057A98C903D}" xr6:coauthVersionLast="46" xr6:coauthVersionMax="46" xr10:uidLastSave="{00000000-0000-0000-0000-000000000000}"/>
  <bookViews>
    <workbookView xWindow="345" yWindow="795" windowWidth="28800" windowHeight="15435" firstSheet="4" activeTab="10" xr2:uid="{00000000-000D-0000-FFFF-FFFF00000000}"/>
  </bookViews>
  <sheets>
    <sheet name="Post Go-Live Proportionate Use" sheetId="15" r:id="rId1"/>
    <sheet name="Pre GO LIVE Contributions" sheetId="14" r:id="rId2"/>
    <sheet name="2007-2008" sheetId="1" r:id="rId3"/>
    <sheet name="2008-2009" sheetId="2" r:id="rId4"/>
    <sheet name="2009-2010" sheetId="3" r:id="rId5"/>
    <sheet name="2010-2011" sheetId="4" r:id="rId6"/>
    <sheet name="2011-2012" sheetId="5" r:id="rId7"/>
    <sheet name="2012-2013" sheetId="6" r:id="rId8"/>
    <sheet name="2013-2014" sheetId="7" r:id="rId9"/>
    <sheet name="2014-2015" sheetId="8" r:id="rId10"/>
    <sheet name="2015-2016" sheetId="9" r:id="rId11"/>
    <sheet name="2016-2017" sheetId="10" r:id="rId12"/>
    <sheet name="2017-2018" sheetId="11" r:id="rId13"/>
    <sheet name="2018-2019" sheetId="12" r:id="rId14"/>
    <sheet name="2019-2020" sheetId="13" r:id="rId15"/>
  </sheets>
  <definedNames>
    <definedName name="_xlnm._FilterDatabase" localSheetId="2" hidden="1">'2007-2008'!$A$3:$F$3</definedName>
    <definedName name="_xlnm._FilterDatabase" localSheetId="3" hidden="1">'2008-2009'!$A$3:$G$3</definedName>
    <definedName name="_xlnm._FilterDatabase" localSheetId="4" hidden="1">'2009-2010'!$A$3:$I$3</definedName>
    <definedName name="_xlnm._FilterDatabase" localSheetId="5" hidden="1">'2010-2011'!$A$3:$I$3</definedName>
    <definedName name="_xlnm._FilterDatabase" localSheetId="6" hidden="1">'2011-2012'!$A$3:$G$3</definedName>
    <definedName name="_xlnm._FilterDatabase" localSheetId="7" hidden="1">'2012-2013'!$A$3:$G$3</definedName>
    <definedName name="_xlnm._FilterDatabase" localSheetId="8" hidden="1">'2013-2014'!$A$3:$G$3</definedName>
    <definedName name="_xlnm._FilterDatabase" localSheetId="9" hidden="1">'2014-2015'!$A$3:$G$3</definedName>
    <definedName name="_xlnm._FilterDatabase" localSheetId="10" hidden="1">'2015-2016'!$A$3:$G$3</definedName>
    <definedName name="_xlnm._FilterDatabase" localSheetId="11" hidden="1">'2016-2017'!$A$3:$G$3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3" l="1"/>
  <c r="I26" i="3"/>
  <c r="I27" i="3"/>
  <c r="I24" i="3"/>
  <c r="I38" i="4"/>
  <c r="I34" i="4"/>
  <c r="I35" i="4"/>
  <c r="I36" i="4"/>
  <c r="I37" i="4"/>
  <c r="I33" i="4"/>
  <c r="D44" i="8" l="1"/>
  <c r="D45" i="8"/>
  <c r="D46" i="8"/>
  <c r="D47" i="8"/>
  <c r="D48" i="8"/>
  <c r="D49" i="8"/>
  <c r="D50" i="8"/>
  <c r="D51" i="8"/>
  <c r="D43" i="8"/>
  <c r="D45" i="9"/>
  <c r="D46" i="9"/>
  <c r="D47" i="9"/>
  <c r="D48" i="9"/>
  <c r="D49" i="9"/>
  <c r="D50" i="9"/>
  <c r="D51" i="9"/>
  <c r="D52" i="9"/>
  <c r="D53" i="9"/>
  <c r="D54" i="9"/>
  <c r="D44" i="9"/>
  <c r="D48" i="10"/>
  <c r="D49" i="10"/>
  <c r="D50" i="10"/>
  <c r="D51" i="10"/>
  <c r="D52" i="10"/>
  <c r="D53" i="10"/>
  <c r="D54" i="10"/>
  <c r="D55" i="10"/>
  <c r="D56" i="10"/>
  <c r="D57" i="10"/>
  <c r="D47" i="10"/>
  <c r="D57" i="11"/>
  <c r="D48" i="11"/>
  <c r="D49" i="11"/>
  <c r="D50" i="11"/>
  <c r="D51" i="11"/>
  <c r="D52" i="11"/>
  <c r="D53" i="11"/>
  <c r="D54" i="11"/>
  <c r="D55" i="11"/>
  <c r="D56" i="11"/>
  <c r="D47" i="11"/>
  <c r="D52" i="12"/>
  <c r="D53" i="12"/>
  <c r="D54" i="12"/>
  <c r="D55" i="12"/>
  <c r="D56" i="12"/>
  <c r="D57" i="12"/>
  <c r="D58" i="12"/>
  <c r="D59" i="12"/>
  <c r="D60" i="12"/>
  <c r="D61" i="12"/>
  <c r="D51" i="12"/>
  <c r="D55" i="13"/>
  <c r="D56" i="13"/>
  <c r="D57" i="13"/>
  <c r="D58" i="13"/>
  <c r="D59" i="13"/>
  <c r="D60" i="13"/>
  <c r="D61" i="13"/>
  <c r="D62" i="13"/>
  <c r="D63" i="13"/>
  <c r="D64" i="13"/>
  <c r="D65" i="13"/>
  <c r="D66" i="13"/>
  <c r="D54" i="13"/>
  <c r="D28" i="5"/>
  <c r="D29" i="5"/>
  <c r="D30" i="5"/>
  <c r="D31" i="5"/>
  <c r="D27" i="5"/>
  <c r="D30" i="6"/>
  <c r="D31" i="6"/>
  <c r="D32" i="6"/>
  <c r="D33" i="6"/>
  <c r="D34" i="6"/>
  <c r="D29" i="6"/>
  <c r="D51" i="7"/>
  <c r="D43" i="7"/>
  <c r="D44" i="7"/>
  <c r="D45" i="7"/>
  <c r="D46" i="7"/>
  <c r="D47" i="7"/>
  <c r="D48" i="7"/>
  <c r="D49" i="7"/>
  <c r="D50" i="7"/>
  <c r="D42" i="7"/>
  <c r="D52" i="8" l="1"/>
  <c r="D62" i="12"/>
  <c r="D32" i="5"/>
  <c r="D35" i="6"/>
  <c r="C16" i="15"/>
  <c r="D16" i="15"/>
  <c r="E16" i="15"/>
  <c r="F16" i="15"/>
  <c r="G16" i="15"/>
  <c r="H16" i="15"/>
  <c r="I16" i="15"/>
  <c r="J16" i="15"/>
  <c r="K16" i="15"/>
  <c r="L16" i="15"/>
  <c r="B16" i="15"/>
  <c r="G22" i="4"/>
  <c r="J4" i="4"/>
  <c r="J6" i="4"/>
  <c r="J7" i="4"/>
  <c r="J8" i="4"/>
  <c r="J9" i="4"/>
  <c r="J10" i="4"/>
  <c r="J11" i="4"/>
  <c r="J14" i="4"/>
  <c r="J15" i="4"/>
  <c r="J16" i="4"/>
  <c r="J17" i="4"/>
  <c r="J18" i="4"/>
  <c r="J21" i="4"/>
  <c r="J12" i="4"/>
  <c r="K6" i="4"/>
  <c r="K7" i="4"/>
  <c r="K9" i="4"/>
  <c r="K11" i="4"/>
  <c r="K12" i="4"/>
  <c r="K14" i="4"/>
  <c r="K15" i="4"/>
  <c r="K17" i="4"/>
  <c r="K19" i="4"/>
  <c r="G48" i="12" l="1"/>
  <c r="E51" i="13"/>
  <c r="G51" i="13"/>
  <c r="M5" i="15"/>
  <c r="M6" i="15"/>
  <c r="M7" i="15"/>
  <c r="M8" i="15"/>
  <c r="M9" i="15"/>
  <c r="M10" i="15"/>
  <c r="M11" i="15"/>
  <c r="M12" i="15"/>
  <c r="M13" i="15"/>
  <c r="M14" i="15"/>
  <c r="M15" i="15"/>
  <c r="M4" i="15"/>
  <c r="M16" i="15" l="1"/>
  <c r="E48" i="13"/>
  <c r="E49" i="13"/>
  <c r="E50" i="13"/>
  <c r="C65" i="13"/>
  <c r="B65" i="13" s="1"/>
  <c r="C64" i="13"/>
  <c r="B64" i="13" s="1"/>
  <c r="C63" i="13"/>
  <c r="B63" i="13" s="1"/>
  <c r="C62" i="13"/>
  <c r="B62" i="13" s="1"/>
  <c r="C61" i="13"/>
  <c r="B61" i="13" s="1"/>
  <c r="C60" i="13"/>
  <c r="B60" i="13" s="1"/>
  <c r="C59" i="13"/>
  <c r="B59" i="13" s="1"/>
  <c r="C58" i="13"/>
  <c r="B58" i="13" s="1"/>
  <c r="C57" i="13"/>
  <c r="B57" i="13" s="1"/>
  <c r="C56" i="13"/>
  <c r="B56" i="13" s="1"/>
  <c r="C55" i="13"/>
  <c r="B55" i="13" s="1"/>
  <c r="C54" i="13"/>
  <c r="B54" i="13" s="1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B57" i="12"/>
  <c r="B60" i="12"/>
  <c r="B61" i="12"/>
  <c r="B51" i="12"/>
  <c r="E44" i="12"/>
  <c r="E45" i="12"/>
  <c r="E46" i="12"/>
  <c r="E47" i="12"/>
  <c r="C61" i="12"/>
  <c r="C60" i="12"/>
  <c r="C59" i="12"/>
  <c r="B59" i="12" s="1"/>
  <c r="C58" i="12"/>
  <c r="B58" i="12" s="1"/>
  <c r="C57" i="12"/>
  <c r="C56" i="12"/>
  <c r="B56" i="12" s="1"/>
  <c r="C55" i="12"/>
  <c r="B55" i="12" s="1"/>
  <c r="C54" i="12"/>
  <c r="B54" i="12" s="1"/>
  <c r="C53" i="12"/>
  <c r="B53" i="12" s="1"/>
  <c r="C52" i="12"/>
  <c r="B52" i="12" s="1"/>
  <c r="C51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15" i="11"/>
  <c r="B62" i="12" l="1"/>
  <c r="B66" i="13"/>
  <c r="E48" i="12"/>
  <c r="C62" i="12"/>
  <c r="B21" i="15"/>
  <c r="B25" i="15"/>
  <c r="B29" i="15"/>
  <c r="B22" i="15"/>
  <c r="B30" i="15"/>
  <c r="B23" i="15"/>
  <c r="B27" i="15"/>
  <c r="B19" i="15"/>
  <c r="B20" i="15"/>
  <c r="B24" i="15"/>
  <c r="B28" i="15"/>
  <c r="B26" i="15"/>
  <c r="C66" i="13"/>
  <c r="C56" i="11" l="1"/>
  <c r="B56" i="11" s="1"/>
  <c r="C55" i="11"/>
  <c r="B55" i="11" s="1"/>
  <c r="C54" i="11"/>
  <c r="B54" i="11" s="1"/>
  <c r="C53" i="11"/>
  <c r="B53" i="11" s="1"/>
  <c r="C52" i="11"/>
  <c r="B52" i="11" s="1"/>
  <c r="C51" i="11"/>
  <c r="B51" i="11" s="1"/>
  <c r="C50" i="11"/>
  <c r="B50" i="11" s="1"/>
  <c r="C49" i="11"/>
  <c r="B49" i="11" s="1"/>
  <c r="C48" i="11"/>
  <c r="B48" i="11" s="1"/>
  <c r="C47" i="11"/>
  <c r="B47" i="11" s="1"/>
  <c r="G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4" i="11"/>
  <c r="E13" i="11"/>
  <c r="E12" i="11"/>
  <c r="E11" i="11"/>
  <c r="E10" i="11"/>
  <c r="E9" i="11"/>
  <c r="E8" i="11"/>
  <c r="E7" i="11"/>
  <c r="E6" i="11"/>
  <c r="E5" i="11"/>
  <c r="E4" i="11"/>
  <c r="B49" i="10"/>
  <c r="B52" i="10"/>
  <c r="B54" i="10"/>
  <c r="B55" i="10"/>
  <c r="B56" i="10"/>
  <c r="B47" i="10"/>
  <c r="C56" i="10"/>
  <c r="C55" i="10"/>
  <c r="C54" i="10"/>
  <c r="C53" i="10"/>
  <c r="B53" i="10" s="1"/>
  <c r="C52" i="10"/>
  <c r="C51" i="10"/>
  <c r="B51" i="10" s="1"/>
  <c r="C50" i="10"/>
  <c r="B50" i="10" s="1"/>
  <c r="C49" i="10"/>
  <c r="C48" i="10"/>
  <c r="B48" i="10" s="1"/>
  <c r="C47" i="10"/>
  <c r="E39" i="10"/>
  <c r="E11" i="10"/>
  <c r="E19" i="10"/>
  <c r="E31" i="10"/>
  <c r="E43" i="10"/>
  <c r="E7" i="10"/>
  <c r="E35" i="10"/>
  <c r="E23" i="10"/>
  <c r="E42" i="10"/>
  <c r="G44" i="10"/>
  <c r="E27" i="10"/>
  <c r="E22" i="10"/>
  <c r="E26" i="10"/>
  <c r="E10" i="10"/>
  <c r="E30" i="10"/>
  <c r="E38" i="10"/>
  <c r="E18" i="10"/>
  <c r="E6" i="10"/>
  <c r="E34" i="10"/>
  <c r="E41" i="10"/>
  <c r="E25" i="10"/>
  <c r="E17" i="10"/>
  <c r="E21" i="10"/>
  <c r="E33" i="10"/>
  <c r="E9" i="10"/>
  <c r="E37" i="10"/>
  <c r="E5" i="10"/>
  <c r="E29" i="10"/>
  <c r="E4" i="10"/>
  <c r="E20" i="10"/>
  <c r="E24" i="10"/>
  <c r="E40" i="10"/>
  <c r="E16" i="10"/>
  <c r="E8" i="10"/>
  <c r="E36" i="10"/>
  <c r="E32" i="10"/>
  <c r="E28" i="10"/>
  <c r="E15" i="10"/>
  <c r="E14" i="10"/>
  <c r="E13" i="10"/>
  <c r="E12" i="10"/>
  <c r="B46" i="9"/>
  <c r="B49" i="9"/>
  <c r="B51" i="9"/>
  <c r="B52" i="9"/>
  <c r="B53" i="9"/>
  <c r="B45" i="9"/>
  <c r="C53" i="9"/>
  <c r="C52" i="9"/>
  <c r="C51" i="9"/>
  <c r="C50" i="9"/>
  <c r="B50" i="9" s="1"/>
  <c r="C49" i="9"/>
  <c r="C48" i="9"/>
  <c r="B48" i="9" s="1"/>
  <c r="C47" i="9"/>
  <c r="B47" i="9" s="1"/>
  <c r="C46" i="9"/>
  <c r="C45" i="9"/>
  <c r="C44" i="9"/>
  <c r="E23" i="9"/>
  <c r="E7" i="9"/>
  <c r="E11" i="9"/>
  <c r="G41" i="9"/>
  <c r="E40" i="9"/>
  <c r="E31" i="9"/>
  <c r="E39" i="9"/>
  <c r="E27" i="9"/>
  <c r="E19" i="9"/>
  <c r="E35" i="9"/>
  <c r="E10" i="9"/>
  <c r="E30" i="9"/>
  <c r="E38" i="9"/>
  <c r="E6" i="9"/>
  <c r="E22" i="9"/>
  <c r="E26" i="9"/>
  <c r="E18" i="9"/>
  <c r="E34" i="9"/>
  <c r="E25" i="9"/>
  <c r="E9" i="9"/>
  <c r="E37" i="9"/>
  <c r="E21" i="9"/>
  <c r="E17" i="9"/>
  <c r="E29" i="9"/>
  <c r="E5" i="9"/>
  <c r="B44" i="9" s="1"/>
  <c r="E33" i="9"/>
  <c r="E20" i="9"/>
  <c r="E8" i="9"/>
  <c r="E24" i="9"/>
  <c r="E36" i="9"/>
  <c r="E4" i="9"/>
  <c r="E28" i="9"/>
  <c r="E16" i="9"/>
  <c r="E32" i="9"/>
  <c r="E15" i="9"/>
  <c r="E14" i="9"/>
  <c r="E13" i="9"/>
  <c r="E12" i="9"/>
  <c r="C51" i="8"/>
  <c r="C50" i="8"/>
  <c r="C49" i="8"/>
  <c r="C48" i="8"/>
  <c r="C47" i="8"/>
  <c r="C46" i="8"/>
  <c r="C45" i="8"/>
  <c r="C44" i="8"/>
  <c r="C43" i="8"/>
  <c r="E27" i="8"/>
  <c r="E7" i="8"/>
  <c r="E19" i="8"/>
  <c r="G40" i="8"/>
  <c r="E11" i="8"/>
  <c r="E31" i="8"/>
  <c r="E39" i="8"/>
  <c r="E35" i="8"/>
  <c r="E23" i="8"/>
  <c r="E15" i="8"/>
  <c r="E6" i="8"/>
  <c r="E22" i="8"/>
  <c r="E26" i="8"/>
  <c r="E38" i="8"/>
  <c r="E30" i="8"/>
  <c r="E10" i="8"/>
  <c r="E18" i="8"/>
  <c r="E34" i="8"/>
  <c r="E37" i="8"/>
  <c r="E25" i="8"/>
  <c r="E5" i="8"/>
  <c r="E21" i="8"/>
  <c r="E29" i="8"/>
  <c r="B49" i="8" s="1"/>
  <c r="E9" i="8"/>
  <c r="E17" i="8"/>
  <c r="E33" i="8"/>
  <c r="E16" i="8"/>
  <c r="B46" i="8" s="1"/>
  <c r="E24" i="8"/>
  <c r="B48" i="8" s="1"/>
  <c r="E20" i="8"/>
  <c r="B47" i="8" s="1"/>
  <c r="E4" i="8"/>
  <c r="B43" i="8" s="1"/>
  <c r="E28" i="8"/>
  <c r="E36" i="8"/>
  <c r="B51" i="8" s="1"/>
  <c r="E8" i="8"/>
  <c r="B44" i="8" s="1"/>
  <c r="E32" i="8"/>
  <c r="B50" i="8" s="1"/>
  <c r="E14" i="8"/>
  <c r="E13" i="8"/>
  <c r="E12" i="8"/>
  <c r="B45" i="8" s="1"/>
  <c r="C45" i="7"/>
  <c r="C42" i="7"/>
  <c r="B42" i="7"/>
  <c r="C43" i="7"/>
  <c r="C44" i="7"/>
  <c r="C46" i="7"/>
  <c r="C47" i="7"/>
  <c r="C48" i="7"/>
  <c r="B48" i="7"/>
  <c r="C49" i="7"/>
  <c r="C50" i="7"/>
  <c r="E14" i="7"/>
  <c r="E18" i="7"/>
  <c r="B45" i="7" s="1"/>
  <c r="E30" i="7"/>
  <c r="E10" i="7"/>
  <c r="E26" i="7"/>
  <c r="E6" i="7"/>
  <c r="E34" i="7"/>
  <c r="E22" i="7"/>
  <c r="E25" i="7"/>
  <c r="E38" i="7"/>
  <c r="E5" i="7"/>
  <c r="E32" i="7"/>
  <c r="E28" i="7"/>
  <c r="E8" i="7"/>
  <c r="G39" i="7"/>
  <c r="E21" i="7"/>
  <c r="E9" i="7"/>
  <c r="E17" i="7"/>
  <c r="E37" i="7"/>
  <c r="E13" i="7"/>
  <c r="E12" i="7"/>
  <c r="E11" i="7"/>
  <c r="B44" i="7" s="1"/>
  <c r="E29" i="7"/>
  <c r="E33" i="7"/>
  <c r="E36" i="7"/>
  <c r="E24" i="7"/>
  <c r="E4" i="7"/>
  <c r="E16" i="7"/>
  <c r="E20" i="7"/>
  <c r="E15" i="7"/>
  <c r="E35" i="7"/>
  <c r="B50" i="7" s="1"/>
  <c r="E19" i="7"/>
  <c r="B46" i="7" s="1"/>
  <c r="E23" i="7"/>
  <c r="B47" i="7" s="1"/>
  <c r="E31" i="7"/>
  <c r="B49" i="7" s="1"/>
  <c r="E27" i="7"/>
  <c r="E7" i="7"/>
  <c r="B43" i="7" s="1"/>
  <c r="C34" i="6"/>
  <c r="C33" i="6"/>
  <c r="C32" i="6"/>
  <c r="C30" i="6"/>
  <c r="C29" i="6"/>
  <c r="G13" i="6"/>
  <c r="G26" i="6" s="1"/>
  <c r="E21" i="6"/>
  <c r="E25" i="6"/>
  <c r="E17" i="6"/>
  <c r="E6" i="6"/>
  <c r="E10" i="6"/>
  <c r="E16" i="6"/>
  <c r="E9" i="6"/>
  <c r="B30" i="6" s="1"/>
  <c r="E8" i="6"/>
  <c r="E7" i="6"/>
  <c r="E12" i="6"/>
  <c r="E24" i="6"/>
  <c r="E20" i="6"/>
  <c r="E11" i="6"/>
  <c r="E15" i="6"/>
  <c r="E19" i="6"/>
  <c r="E5" i="6"/>
  <c r="E23" i="6"/>
  <c r="B34" i="6" s="1"/>
  <c r="E18" i="6"/>
  <c r="B33" i="6" s="1"/>
  <c r="E14" i="6"/>
  <c r="B32" i="6" s="1"/>
  <c r="E4" i="6"/>
  <c r="B29" i="6" s="1"/>
  <c r="E22" i="6"/>
  <c r="C31" i="5"/>
  <c r="C30" i="5"/>
  <c r="C29" i="5"/>
  <c r="C28" i="5"/>
  <c r="C27" i="5"/>
  <c r="C32" i="5" s="1"/>
  <c r="G24" i="5"/>
  <c r="E15" i="5"/>
  <c r="E19" i="5"/>
  <c r="E22" i="5"/>
  <c r="B31" i="6" l="1"/>
  <c r="B35" i="6" s="1"/>
  <c r="B51" i="7"/>
  <c r="C51" i="7"/>
  <c r="C31" i="6"/>
  <c r="E13" i="6"/>
  <c r="C57" i="11"/>
  <c r="B57" i="11"/>
  <c r="E44" i="11"/>
  <c r="C57" i="10"/>
  <c r="B57" i="10"/>
  <c r="E44" i="10"/>
  <c r="E41" i="9"/>
  <c r="C54" i="9"/>
  <c r="E40" i="8"/>
  <c r="C52" i="8"/>
  <c r="E39" i="7"/>
  <c r="C35" i="6"/>
  <c r="E26" i="6"/>
  <c r="E9" i="5"/>
  <c r="E4" i="5"/>
  <c r="B27" i="5" s="1"/>
  <c r="E16" i="5"/>
  <c r="B30" i="5" s="1"/>
  <c r="E12" i="5"/>
  <c r="B29" i="5" s="1"/>
  <c r="E17" i="5"/>
  <c r="E21" i="5"/>
  <c r="E13" i="5"/>
  <c r="E5" i="5"/>
  <c r="E10" i="5"/>
  <c r="E18" i="5"/>
  <c r="E6" i="5"/>
  <c r="E14" i="5"/>
  <c r="E11" i="5"/>
  <c r="E7" i="5"/>
  <c r="E23" i="5"/>
  <c r="E20" i="5"/>
  <c r="B31" i="5" s="1"/>
  <c r="E8" i="5"/>
  <c r="H13" i="4"/>
  <c r="H20" i="4"/>
  <c r="E35" i="4" s="1"/>
  <c r="E15" i="4"/>
  <c r="E7" i="4"/>
  <c r="E17" i="4"/>
  <c r="E21" i="4"/>
  <c r="E11" i="4"/>
  <c r="E14" i="4"/>
  <c r="E6" i="4"/>
  <c r="I10" i="4"/>
  <c r="K10" i="4" s="1"/>
  <c r="E10" i="4"/>
  <c r="E20" i="4"/>
  <c r="D35" i="4"/>
  <c r="E16" i="4"/>
  <c r="E19" i="4"/>
  <c r="J19" i="4" s="1"/>
  <c r="E13" i="4"/>
  <c r="B32" i="5" l="1"/>
  <c r="B28" i="5"/>
  <c r="E33" i="4"/>
  <c r="E38" i="4" s="1"/>
  <c r="J13" i="4"/>
  <c r="I13" i="4"/>
  <c r="F33" i="4" s="1"/>
  <c r="J20" i="4"/>
  <c r="G35" i="4" s="1"/>
  <c r="B54" i="9"/>
  <c r="B52" i="8"/>
  <c r="E24" i="5"/>
  <c r="E5" i="4"/>
  <c r="E9" i="4"/>
  <c r="E12" i="4"/>
  <c r="E4" i="4"/>
  <c r="E18" i="4"/>
  <c r="E8" i="4"/>
  <c r="I20" i="4"/>
  <c r="I16" i="4"/>
  <c r="I4" i="4"/>
  <c r="I18" i="4"/>
  <c r="I8" i="4"/>
  <c r="H12" i="3"/>
  <c r="D34" i="4"/>
  <c r="D33" i="4"/>
  <c r="K13" i="4" l="1"/>
  <c r="H33" i="4" s="1"/>
  <c r="G33" i="4"/>
  <c r="K18" i="4"/>
  <c r="K4" i="4"/>
  <c r="K8" i="4"/>
  <c r="H37" i="4" s="1"/>
  <c r="F37" i="4"/>
  <c r="K16" i="4"/>
  <c r="H34" i="4" s="1"/>
  <c r="F34" i="4"/>
  <c r="E22" i="4"/>
  <c r="K20" i="4"/>
  <c r="H5" i="4"/>
  <c r="I21" i="4"/>
  <c r="K21" i="4" s="1"/>
  <c r="I19" i="3"/>
  <c r="H19" i="3"/>
  <c r="E19" i="3"/>
  <c r="I10" i="3"/>
  <c r="I7" i="3"/>
  <c r="E7" i="3"/>
  <c r="E10" i="3"/>
  <c r="I12" i="3"/>
  <c r="I5" i="3"/>
  <c r="D25" i="3"/>
  <c r="D24" i="3"/>
  <c r="E12" i="3"/>
  <c r="G4" i="3"/>
  <c r="G9" i="3"/>
  <c r="H9" i="3" s="1"/>
  <c r="G5" i="3"/>
  <c r="H5" i="3" s="1"/>
  <c r="G13" i="3"/>
  <c r="G17" i="3"/>
  <c r="G11" i="3"/>
  <c r="I11" i="3" s="1"/>
  <c r="G6" i="3"/>
  <c r="I6" i="3" s="1"/>
  <c r="G18" i="3"/>
  <c r="G14" i="3"/>
  <c r="H14" i="3" s="1"/>
  <c r="G15" i="3"/>
  <c r="H15" i="3" s="1"/>
  <c r="G16" i="3"/>
  <c r="E20" i="3" l="1"/>
  <c r="H35" i="4"/>
  <c r="F35" i="4"/>
  <c r="G36" i="4"/>
  <c r="G38" i="4" s="1"/>
  <c r="J5" i="4"/>
  <c r="J22" i="4" s="1"/>
  <c r="I5" i="4"/>
  <c r="H22" i="4"/>
  <c r="H13" i="3"/>
  <c r="I13" i="3" s="1"/>
  <c r="E26" i="3"/>
  <c r="G26" i="3" s="1"/>
  <c r="E27" i="3"/>
  <c r="H16" i="3"/>
  <c r="I16" i="3" s="1"/>
  <c r="H18" i="3"/>
  <c r="I18" i="3" s="1"/>
  <c r="H4" i="3"/>
  <c r="H17" i="3"/>
  <c r="I17" i="3" s="1"/>
  <c r="I9" i="3"/>
  <c r="G8" i="3"/>
  <c r="G20" i="3" s="1"/>
  <c r="B10" i="1"/>
  <c r="B9" i="1"/>
  <c r="B11" i="1" s="1"/>
  <c r="G15" i="2"/>
  <c r="G7" i="2"/>
  <c r="G19" i="2"/>
  <c r="G18" i="2"/>
  <c r="G14" i="2"/>
  <c r="G11" i="2"/>
  <c r="G6" i="2"/>
  <c r="G10" i="2"/>
  <c r="G5" i="2"/>
  <c r="G13" i="2"/>
  <c r="G17" i="2"/>
  <c r="G16" i="2"/>
  <c r="G9" i="2"/>
  <c r="E8" i="2"/>
  <c r="E12" i="2"/>
  <c r="G4" i="2"/>
  <c r="F5" i="1"/>
  <c r="C10" i="1" s="1"/>
  <c r="B3" i="14" s="1"/>
  <c r="F4" i="1"/>
  <c r="C9" i="1" s="1"/>
  <c r="C11" i="1" l="1"/>
  <c r="H20" i="3"/>
  <c r="G27" i="3"/>
  <c r="B4" i="14"/>
  <c r="K5" i="4"/>
  <c r="F36" i="4"/>
  <c r="F38" i="4" s="1"/>
  <c r="H36" i="4"/>
  <c r="H38" i="4" s="1"/>
  <c r="K22" i="4"/>
  <c r="I22" i="4"/>
  <c r="I4" i="3"/>
  <c r="E24" i="3"/>
  <c r="H8" i="3"/>
  <c r="F24" i="3" l="1"/>
  <c r="H24" i="3" s="1"/>
  <c r="G24" i="3"/>
  <c r="B5" i="14"/>
  <c r="B6" i="14" s="1"/>
  <c r="I8" i="3"/>
  <c r="F25" i="3" s="1"/>
  <c r="H25" i="3" s="1"/>
  <c r="E25" i="3"/>
  <c r="G25" i="3" s="1"/>
  <c r="E28" i="3"/>
  <c r="F28" i="3"/>
  <c r="C3" i="14" l="1"/>
  <c r="C2" i="14"/>
  <c r="C6" i="14" s="1"/>
  <c r="C4" i="14"/>
  <c r="C5" i="14"/>
  <c r="I20" i="3"/>
  <c r="G28" i="3"/>
  <c r="H28" i="3"/>
</calcChain>
</file>

<file path=xl/sharedStrings.xml><?xml version="1.0" encoding="utf-8"?>
<sst xmlns="http://schemas.openxmlformats.org/spreadsheetml/2006/main" count="1444" uniqueCount="97">
  <si>
    <t>County</t>
  </si>
  <si>
    <t>Rate</t>
  </si>
  <si>
    <t>County Contribution</t>
  </si>
  <si>
    <t>Time Period</t>
  </si>
  <si>
    <t>ER Dollars Collected</t>
  </si>
  <si>
    <t>Kern</t>
  </si>
  <si>
    <t>7/1/2007-6/30/2008</t>
  </si>
  <si>
    <t>Date Received</t>
  </si>
  <si>
    <t>San Bernardino</t>
  </si>
  <si>
    <t>Total</t>
  </si>
  <si>
    <t>Q1</t>
  </si>
  <si>
    <t>Quarter</t>
  </si>
  <si>
    <t>Fresno</t>
  </si>
  <si>
    <t>Q2</t>
  </si>
  <si>
    <t>Santa Clara</t>
  </si>
  <si>
    <t>Fiscal Year</t>
  </si>
  <si>
    <t>2008-2009</t>
  </si>
  <si>
    <t>Q3</t>
  </si>
  <si>
    <t>Q4</t>
  </si>
  <si>
    <t>FY Totals</t>
  </si>
  <si>
    <t>ER Dollars</t>
  </si>
  <si>
    <t>Contributions</t>
  </si>
  <si>
    <t>Contribution</t>
  </si>
  <si>
    <t>2009-2010</t>
  </si>
  <si>
    <t>San Joaquin</t>
  </si>
  <si>
    <t>Pre Go Live Contributions</t>
  </si>
  <si>
    <t>Post Go Live Contributions</t>
  </si>
  <si>
    <t>CeRTNA Revenue FY08-09: All Contributions are Prior to Going Live</t>
  </si>
  <si>
    <t>CeRTNA Revenue FY07-08: All Contributions Are Prior to Going Live</t>
  </si>
  <si>
    <t>CeRTNA Revenue FY09-10: Some Contributions are Prior to Go Live</t>
  </si>
  <si>
    <t>Go Live Date</t>
  </si>
  <si>
    <t xml:space="preserve">Kern </t>
  </si>
  <si>
    <t>Pre Go Live</t>
  </si>
  <si>
    <t>Post Go Live</t>
  </si>
  <si>
    <t>% of Q2 Elapsed</t>
  </si>
  <si>
    <t>% of Q2 Remaining</t>
  </si>
  <si>
    <t>2010-2011</t>
  </si>
  <si>
    <t>Kern County</t>
  </si>
  <si>
    <t xml:space="preserve">San Joaquin </t>
  </si>
  <si>
    <t>Monterey</t>
  </si>
  <si>
    <t>CeRTNA Revenue FY10-11: Some Contributions are Prior to Go Live</t>
  </si>
  <si>
    <t>2011-2012</t>
  </si>
  <si>
    <t>CeRTNA Revenue FY11-12: All Contributions are Post Go Live</t>
  </si>
  <si>
    <t>Pre-GO LIVE Contribution</t>
  </si>
  <si>
    <t>Percentage</t>
  </si>
  <si>
    <t>FY11-12 Totals</t>
  </si>
  <si>
    <t>FY08-09 Totals</t>
  </si>
  <si>
    <t>2012-2013</t>
  </si>
  <si>
    <t>CeRTNA Revenue FY12-13: All Contributions are Post Go Live</t>
  </si>
  <si>
    <t>Q3/Q4</t>
  </si>
  <si>
    <t>FY12-13 Totals</t>
  </si>
  <si>
    <t>CeRTNA Revenue FY13-14: All Contributions are Post Go Live</t>
  </si>
  <si>
    <t>FY13-14 Totals</t>
  </si>
  <si>
    <t>2013-2014</t>
  </si>
  <si>
    <t>Santa Cruz</t>
  </si>
  <si>
    <t>Merced</t>
  </si>
  <si>
    <t xml:space="preserve">El Dorado </t>
  </si>
  <si>
    <t>Q1/Q2</t>
  </si>
  <si>
    <t>El Dorado</t>
  </si>
  <si>
    <t>CeRTNA Revenue FY14-15: All Contributions are Post Go Live</t>
  </si>
  <si>
    <t>FY14-15 Totals</t>
  </si>
  <si>
    <t>2014-2015</t>
  </si>
  <si>
    <t>CeRTNA Revenue FY15-16: All Contributions are Post Go Live</t>
  </si>
  <si>
    <t>FY15-16 Totals</t>
  </si>
  <si>
    <t>2015-2016</t>
  </si>
  <si>
    <t>San  Bernardino</t>
  </si>
  <si>
    <t>Shasta</t>
  </si>
  <si>
    <t>CeRTNA Revenue FY16-17: All Contributions are Post Go Live</t>
  </si>
  <si>
    <t>FY16-17 Totals</t>
  </si>
  <si>
    <t>2016-2017</t>
  </si>
  <si>
    <t>CeRTNA Revenue FY17-18: All Contributions are Post Go Live</t>
  </si>
  <si>
    <t>FY17-18 Totals</t>
  </si>
  <si>
    <t>2017-2018</t>
  </si>
  <si>
    <t>Solano</t>
  </si>
  <si>
    <t>2018-2019</t>
  </si>
  <si>
    <t>CeRTNA Revenue FY18-19: All Contributions are Post Go Live</t>
  </si>
  <si>
    <t>FY18-19 Totals</t>
  </si>
  <si>
    <t>CeRTNA Revenue FY19-20: All Contributions are Post Go Live</t>
  </si>
  <si>
    <t>Madera</t>
  </si>
  <si>
    <t>2019-2020</t>
  </si>
  <si>
    <t>FY19-20 Totals</t>
  </si>
  <si>
    <t>Pre Go Live ER $</t>
  </si>
  <si>
    <t>Post Go Live ER $</t>
  </si>
  <si>
    <t>FY09-10</t>
  </si>
  <si>
    <t>FY10-11</t>
  </si>
  <si>
    <t>FY11-12</t>
  </si>
  <si>
    <t>FY12-13</t>
  </si>
  <si>
    <t>FY13-14</t>
  </si>
  <si>
    <t>FY14-15</t>
  </si>
  <si>
    <t>FY15-16</t>
  </si>
  <si>
    <t>FY16-17</t>
  </si>
  <si>
    <t>FY17-18</t>
  </si>
  <si>
    <t>FY18-19</t>
  </si>
  <si>
    <t>FY19-20</t>
  </si>
  <si>
    <t>CeRTNA Usage by Year (Based on Electronic Recording Dollars Collected). Only Post Go-Live ER Dollars Collected Included.</t>
  </si>
  <si>
    <t>Proportionate Share of CeRTNA Services Used Through June 30, 2020</t>
  </si>
  <si>
    <t>Post Go-Live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</si>
</sst>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&quot;$&quot;#,##0.00"/>
    <numFmt numFmtId="166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1" fillId="2" borderId="0" xfId="0" applyFont="1" applyFill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1" xfId="0" applyFont="1" applyBorder="1"/>
    <xf numFmtId="4" fontId="1" fillId="0" borderId="1" xfId="0" applyNumberFormat="1" applyFont="1" applyBorder="1"/>
    <xf numFmtId="10" fontId="0" fillId="0" borderId="1" xfId="0" applyNumberFormat="1" applyBorder="1"/>
    <xf numFmtId="0" fontId="0" fillId="2" borderId="1" xfId="0" applyFill="1" applyBorder="1"/>
    <xf numFmtId="9" fontId="0" fillId="0" borderId="1" xfId="0" applyNumberFormat="1" applyBorder="1"/>
    <xf numFmtId="0" fontId="0" fillId="3" borderId="1" xfId="0" applyFill="1" applyBorder="1"/>
    <xf numFmtId="0" fontId="1" fillId="3" borderId="1" xfId="0" applyFont="1" applyFill="1" applyBorder="1"/>
    <xf numFmtId="14" fontId="1" fillId="3" borderId="1" xfId="0" applyNumberFormat="1" applyFont="1" applyFill="1" applyBorder="1"/>
    <xf numFmtId="164" fontId="0" fillId="0" borderId="1" xfId="0" applyNumberFormat="1" applyBorder="1"/>
    <xf numFmtId="0" fontId="0" fillId="0" borderId="1" xfId="0" applyFont="1" applyFill="1" applyBorder="1"/>
    <xf numFmtId="4" fontId="0" fillId="0" borderId="1" xfId="0" applyNumberFormat="1" applyFont="1" applyFill="1" applyBorder="1"/>
    <xf numFmtId="165" fontId="0" fillId="0" borderId="2" xfId="0" applyNumberFormat="1" applyBorder="1" applyAlignment="1">
      <alignment horizontal="right"/>
    </xf>
    <xf numFmtId="0" fontId="0" fillId="0" borderId="3" xfId="0" applyFill="1" applyBorder="1"/>
    <xf numFmtId="4" fontId="0" fillId="0" borderId="4" xfId="0" applyNumberFormat="1" applyBorder="1"/>
    <xf numFmtId="4" fontId="0" fillId="0" borderId="1" xfId="0" applyNumberFormat="1" applyFill="1" applyBorder="1" applyAlignment="1">
      <alignment horizontal="right"/>
    </xf>
    <xf numFmtId="0" fontId="1" fillId="2" borderId="5" xfId="0" applyFont="1" applyFill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1" xfId="0" applyNumberFormat="1" applyFont="1" applyFill="1" applyBorder="1"/>
    <xf numFmtId="3" fontId="0" fillId="0" borderId="1" xfId="0" applyNumberFormat="1" applyFont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16" fontId="0" fillId="2" borderId="1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3" fontId="0" fillId="0" borderId="0" xfId="0" applyNumberFormat="1" applyFont="1" applyBorder="1"/>
    <xf numFmtId="3" fontId="1" fillId="0" borderId="0" xfId="0" applyNumberFormat="1" applyFont="1" applyBorder="1"/>
    <xf numFmtId="10" fontId="0" fillId="0" borderId="0" xfId="0" applyNumberFormat="1"/>
    <xf numFmtId="10" fontId="1" fillId="0" borderId="1" xfId="0" applyNumberFormat="1" applyFont="1" applyBorder="1"/>
    <xf numFmtId="10" fontId="0" fillId="0" borderId="1" xfId="0" applyNumberFormat="1" applyFont="1" applyFill="1" applyBorder="1"/>
    <xf numFmtId="10" fontId="1" fillId="0" borderId="1" xfId="0" applyNumberFormat="1" applyFont="1" applyFill="1" applyBorder="1"/>
    <xf numFmtId="166" fontId="0" fillId="0" borderId="1" xfId="0" applyNumberFormat="1" applyBorder="1"/>
  </cellXfs>
  <cellStyles count="1">
    <cellStyle name="Normal" xfId="0" builtinId="0"/>
  </cellStyles>
  <dxfs count="6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1"/>
  <sheetViews>
    <sheetView workbookViewId="0">
      <selection activeCell="D34" sqref="D34"/>
    </sheetView>
  </sheetViews>
  <sheetFormatPr defaultRowHeight="15" x14ac:dyDescent="0.25"/>
  <cols>
    <col min="1" max="1" width="17.7109375" customWidth="1"/>
    <col min="13" max="13" width="11.85546875" customWidth="1"/>
  </cols>
  <sheetData>
    <row r="2" spans="1:13" x14ac:dyDescent="0.25">
      <c r="A2" s="1" t="s">
        <v>94</v>
      </c>
    </row>
    <row r="3" spans="1:13" x14ac:dyDescent="0.25">
      <c r="A3" s="15" t="s">
        <v>0</v>
      </c>
      <c r="B3" s="35" t="s">
        <v>83</v>
      </c>
      <c r="C3" s="15" t="s">
        <v>84</v>
      </c>
      <c r="D3" s="15" t="s">
        <v>85</v>
      </c>
      <c r="E3" s="15" t="s">
        <v>86</v>
      </c>
      <c r="F3" s="15" t="s">
        <v>87</v>
      </c>
      <c r="G3" s="15" t="s">
        <v>88</v>
      </c>
      <c r="H3" s="15" t="s">
        <v>89</v>
      </c>
      <c r="I3" s="15" t="s">
        <v>90</v>
      </c>
      <c r="J3" s="15" t="s">
        <v>91</v>
      </c>
      <c r="K3" s="15" t="s">
        <v>92</v>
      </c>
      <c r="L3" s="15" t="s">
        <v>93</v>
      </c>
      <c r="M3" s="15" t="s">
        <v>9</v>
      </c>
    </row>
    <row r="4" spans="1:13" x14ac:dyDescent="0.25">
      <c r="A4" s="6" t="s">
        <v>58</v>
      </c>
      <c r="B4" s="28"/>
      <c r="C4" s="28"/>
      <c r="D4" s="28"/>
      <c r="E4" s="28"/>
      <c r="F4" s="28">
        <v>56006</v>
      </c>
      <c r="G4" s="28">
        <v>59318</v>
      </c>
      <c r="H4" s="28">
        <v>61640</v>
      </c>
      <c r="I4" s="28">
        <v>64214</v>
      </c>
      <c r="J4" s="28">
        <v>57507</v>
      </c>
      <c r="K4" s="28">
        <v>48245</v>
      </c>
      <c r="L4" s="28">
        <v>64857</v>
      </c>
      <c r="M4" s="29">
        <f>SUM(B4:L4)</f>
        <v>411787</v>
      </c>
    </row>
    <row r="5" spans="1:13" x14ac:dyDescent="0.25">
      <c r="A5" s="6" t="s">
        <v>12</v>
      </c>
      <c r="B5" s="28">
        <v>84299</v>
      </c>
      <c r="C5" s="28">
        <v>157798</v>
      </c>
      <c r="D5" s="28">
        <v>164525</v>
      </c>
      <c r="E5" s="28">
        <v>190494</v>
      </c>
      <c r="F5" s="28">
        <v>150754</v>
      </c>
      <c r="G5" s="28">
        <v>153166</v>
      </c>
      <c r="H5" s="28">
        <v>164811</v>
      </c>
      <c r="I5" s="28">
        <v>174924</v>
      </c>
      <c r="J5" s="28">
        <v>167870</v>
      </c>
      <c r="K5" s="28">
        <v>143887</v>
      </c>
      <c r="L5" s="28">
        <v>169814</v>
      </c>
      <c r="M5" s="29">
        <f t="shared" ref="M5:M15" si="0">SUM(B5:L5)</f>
        <v>1722342</v>
      </c>
    </row>
    <row r="6" spans="1:13" x14ac:dyDescent="0.25">
      <c r="A6" s="6" t="s">
        <v>5</v>
      </c>
      <c r="B6" s="28">
        <v>103633</v>
      </c>
      <c r="C6" s="28">
        <v>176577</v>
      </c>
      <c r="D6" s="28">
        <v>161528</v>
      </c>
      <c r="E6" s="28">
        <v>187014</v>
      </c>
      <c r="F6" s="28">
        <v>159461</v>
      </c>
      <c r="G6" s="28">
        <v>160966</v>
      </c>
      <c r="H6" s="28">
        <v>172075</v>
      </c>
      <c r="I6" s="28">
        <v>173889</v>
      </c>
      <c r="J6" s="28">
        <v>163080</v>
      </c>
      <c r="K6" s="28">
        <v>147223</v>
      </c>
      <c r="L6" s="28">
        <v>171786</v>
      </c>
      <c r="M6" s="29">
        <f t="shared" si="0"/>
        <v>1777232</v>
      </c>
    </row>
    <row r="7" spans="1:13" x14ac:dyDescent="0.25">
      <c r="A7" s="6" t="s">
        <v>78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>
        <v>25712</v>
      </c>
      <c r="M7" s="29">
        <f t="shared" si="0"/>
        <v>25712</v>
      </c>
    </row>
    <row r="8" spans="1:13" x14ac:dyDescent="0.25">
      <c r="A8" s="6" t="s">
        <v>55</v>
      </c>
      <c r="B8" s="28"/>
      <c r="C8" s="28"/>
      <c r="D8" s="28"/>
      <c r="E8" s="28"/>
      <c r="F8" s="28">
        <v>33758</v>
      </c>
      <c r="G8" s="28">
        <v>39084</v>
      </c>
      <c r="H8" s="28">
        <v>40105</v>
      </c>
      <c r="I8" s="28">
        <v>43975</v>
      </c>
      <c r="J8" s="28">
        <v>41995</v>
      </c>
      <c r="K8" s="28">
        <v>38705</v>
      </c>
      <c r="L8" s="28">
        <v>44353</v>
      </c>
      <c r="M8" s="29">
        <f t="shared" si="0"/>
        <v>281975</v>
      </c>
    </row>
    <row r="9" spans="1:13" x14ac:dyDescent="0.25">
      <c r="A9" s="6" t="s">
        <v>39</v>
      </c>
      <c r="B9" s="28"/>
      <c r="C9" s="28"/>
      <c r="D9" s="28"/>
      <c r="E9" s="28">
        <v>65666</v>
      </c>
      <c r="F9" s="28">
        <v>64384</v>
      </c>
      <c r="G9" s="28">
        <v>66845</v>
      </c>
      <c r="H9" s="28">
        <v>70409</v>
      </c>
      <c r="I9" s="28">
        <v>73200</v>
      </c>
      <c r="J9" s="28">
        <v>65564</v>
      </c>
      <c r="K9" s="28">
        <v>54627</v>
      </c>
      <c r="L9" s="28">
        <v>67285</v>
      </c>
      <c r="M9" s="29">
        <f t="shared" si="0"/>
        <v>527980</v>
      </c>
    </row>
    <row r="10" spans="1:13" x14ac:dyDescent="0.25">
      <c r="A10" s="6" t="s">
        <v>8</v>
      </c>
      <c r="B10" s="28"/>
      <c r="C10" s="28">
        <v>234495</v>
      </c>
      <c r="D10" s="28">
        <v>431572</v>
      </c>
      <c r="E10" s="28">
        <v>496467</v>
      </c>
      <c r="F10" s="28">
        <v>387363</v>
      </c>
      <c r="G10" s="28">
        <v>405765</v>
      </c>
      <c r="H10" s="28">
        <v>418199</v>
      </c>
      <c r="I10" s="28">
        <v>450926</v>
      </c>
      <c r="J10" s="28">
        <v>409605</v>
      </c>
      <c r="K10" s="28">
        <v>350077</v>
      </c>
      <c r="L10" s="28">
        <v>439296</v>
      </c>
      <c r="M10" s="29">
        <f t="shared" si="0"/>
        <v>4023765</v>
      </c>
    </row>
    <row r="11" spans="1:13" x14ac:dyDescent="0.25">
      <c r="A11" s="6" t="s">
        <v>24</v>
      </c>
      <c r="B11" s="28"/>
      <c r="C11" s="28">
        <v>69304</v>
      </c>
      <c r="D11" s="28">
        <v>146483</v>
      </c>
      <c r="E11" s="28">
        <v>171726</v>
      </c>
      <c r="F11" s="28">
        <v>128069</v>
      </c>
      <c r="G11" s="28">
        <v>137720</v>
      </c>
      <c r="H11" s="28">
        <v>148325</v>
      </c>
      <c r="I11" s="28">
        <v>160782</v>
      </c>
      <c r="J11" s="28">
        <v>146633</v>
      </c>
      <c r="K11" s="28">
        <v>132730</v>
      </c>
      <c r="L11" s="28">
        <v>164129</v>
      </c>
      <c r="M11" s="29">
        <f t="shared" si="0"/>
        <v>1405901</v>
      </c>
    </row>
    <row r="12" spans="1:13" x14ac:dyDescent="0.25">
      <c r="A12" s="6" t="s">
        <v>14</v>
      </c>
      <c r="B12" s="28"/>
      <c r="C12" s="28">
        <v>111635</v>
      </c>
      <c r="D12" s="28">
        <v>516422</v>
      </c>
      <c r="E12" s="28">
        <v>581818</v>
      </c>
      <c r="F12" s="28">
        <v>342326</v>
      </c>
      <c r="G12" s="28">
        <v>370467</v>
      </c>
      <c r="H12" s="28">
        <v>364337</v>
      </c>
      <c r="I12" s="28">
        <v>347910</v>
      </c>
      <c r="J12" s="28">
        <v>280095</v>
      </c>
      <c r="K12" s="28">
        <v>233019</v>
      </c>
      <c r="L12" s="28">
        <v>310781</v>
      </c>
      <c r="M12" s="29">
        <f t="shared" si="0"/>
        <v>3458810</v>
      </c>
    </row>
    <row r="13" spans="1:13" x14ac:dyDescent="0.25">
      <c r="A13" s="6" t="s">
        <v>54</v>
      </c>
      <c r="B13" s="28"/>
      <c r="C13" s="28"/>
      <c r="D13" s="28"/>
      <c r="E13" s="28"/>
      <c r="F13" s="28">
        <v>52667</v>
      </c>
      <c r="G13" s="28">
        <v>57992</v>
      </c>
      <c r="H13" s="28">
        <v>57144</v>
      </c>
      <c r="I13" s="28">
        <v>59142</v>
      </c>
      <c r="J13" s="28">
        <v>46310</v>
      </c>
      <c r="K13" s="28">
        <v>43905</v>
      </c>
      <c r="L13" s="28">
        <v>50410</v>
      </c>
      <c r="M13" s="29">
        <f t="shared" si="0"/>
        <v>367570</v>
      </c>
    </row>
    <row r="14" spans="1:13" x14ac:dyDescent="0.25">
      <c r="A14" s="6" t="s">
        <v>66</v>
      </c>
      <c r="B14" s="28"/>
      <c r="C14" s="28"/>
      <c r="D14" s="28"/>
      <c r="E14" s="28"/>
      <c r="F14" s="28"/>
      <c r="G14" s="28"/>
      <c r="H14" s="28">
        <v>10247</v>
      </c>
      <c r="I14" s="28">
        <v>41857</v>
      </c>
      <c r="J14" s="28">
        <v>40439</v>
      </c>
      <c r="K14" s="28">
        <v>37347</v>
      </c>
      <c r="L14" s="28">
        <v>44166</v>
      </c>
      <c r="M14" s="29">
        <f t="shared" si="0"/>
        <v>174056</v>
      </c>
    </row>
    <row r="15" spans="1:13" x14ac:dyDescent="0.25">
      <c r="A15" s="6" t="s">
        <v>73</v>
      </c>
      <c r="B15" s="28"/>
      <c r="C15" s="28"/>
      <c r="D15" s="28"/>
      <c r="E15" s="28"/>
      <c r="F15" s="28"/>
      <c r="G15" s="28"/>
      <c r="H15" s="28"/>
      <c r="I15" s="28"/>
      <c r="J15" s="28"/>
      <c r="K15" s="28">
        <v>76932</v>
      </c>
      <c r="L15" s="28">
        <v>105603</v>
      </c>
      <c r="M15" s="29">
        <f t="shared" si="0"/>
        <v>182535</v>
      </c>
    </row>
    <row r="16" spans="1:13" x14ac:dyDescent="0.25">
      <c r="A16" s="36" t="s">
        <v>9</v>
      </c>
      <c r="B16" s="31">
        <f>SUM(B4:B15)</f>
        <v>187932</v>
      </c>
      <c r="C16" s="31">
        <f t="shared" ref="C16:M16" si="1">SUM(C4:C15)</f>
        <v>749809</v>
      </c>
      <c r="D16" s="31">
        <f t="shared" si="1"/>
        <v>1420530</v>
      </c>
      <c r="E16" s="31">
        <f t="shared" si="1"/>
        <v>1693185</v>
      </c>
      <c r="F16" s="31">
        <f t="shared" si="1"/>
        <v>1374788</v>
      </c>
      <c r="G16" s="31">
        <f t="shared" si="1"/>
        <v>1451323</v>
      </c>
      <c r="H16" s="31">
        <f t="shared" si="1"/>
        <v>1507292</v>
      </c>
      <c r="I16" s="31">
        <f t="shared" si="1"/>
        <v>1590819</v>
      </c>
      <c r="J16" s="31">
        <f t="shared" si="1"/>
        <v>1419098</v>
      </c>
      <c r="K16" s="31">
        <f t="shared" si="1"/>
        <v>1306697</v>
      </c>
      <c r="L16" s="31">
        <f t="shared" si="1"/>
        <v>1658192</v>
      </c>
      <c r="M16" s="29">
        <f t="shared" si="1"/>
        <v>14359665</v>
      </c>
    </row>
    <row r="17" spans="1:13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</row>
    <row r="18" spans="1:13" x14ac:dyDescent="0.25">
      <c r="A18" s="37" t="s">
        <v>95</v>
      </c>
    </row>
    <row r="19" spans="1:13" x14ac:dyDescent="0.25">
      <c r="A19" s="6" t="s">
        <v>58</v>
      </c>
      <c r="B19" s="14">
        <f>M4/$M$16</f>
        <v>2.8676643918921507E-2</v>
      </c>
    </row>
    <row r="20" spans="1:13" x14ac:dyDescent="0.25">
      <c r="A20" s="6" t="s">
        <v>12</v>
      </c>
      <c r="B20" s="14">
        <f t="shared" ref="B20:B30" si="2">M5/$M$16</f>
        <v>0.11994304881067908</v>
      </c>
    </row>
    <row r="21" spans="1:13" x14ac:dyDescent="0.25">
      <c r="A21" s="6" t="s">
        <v>5</v>
      </c>
      <c r="B21" s="14">
        <f t="shared" si="2"/>
        <v>0.12376556138322169</v>
      </c>
    </row>
    <row r="22" spans="1:13" x14ac:dyDescent="0.25">
      <c r="A22" s="6" t="s">
        <v>78</v>
      </c>
      <c r="B22" s="14">
        <f t="shared" si="2"/>
        <v>1.7905710195885488E-3</v>
      </c>
    </row>
    <row r="23" spans="1:13" x14ac:dyDescent="0.25">
      <c r="A23" s="6" t="s">
        <v>55</v>
      </c>
      <c r="B23" s="14">
        <f t="shared" si="2"/>
        <v>1.9636600157454928E-2</v>
      </c>
    </row>
    <row r="24" spans="1:13" x14ac:dyDescent="0.25">
      <c r="A24" s="6" t="s">
        <v>39</v>
      </c>
      <c r="B24" s="14">
        <f t="shared" si="2"/>
        <v>3.6768267226289751E-2</v>
      </c>
    </row>
    <row r="25" spans="1:13" x14ac:dyDescent="0.25">
      <c r="A25" s="6" t="s">
        <v>8</v>
      </c>
      <c r="B25" s="14">
        <f t="shared" si="2"/>
        <v>0.28021301332586795</v>
      </c>
    </row>
    <row r="26" spans="1:13" x14ac:dyDescent="0.25">
      <c r="A26" s="6" t="s">
        <v>24</v>
      </c>
      <c r="B26" s="14">
        <f t="shared" si="2"/>
        <v>9.7906253384044822E-2</v>
      </c>
    </row>
    <row r="27" spans="1:13" x14ac:dyDescent="0.25">
      <c r="A27" s="6" t="s">
        <v>14</v>
      </c>
      <c r="B27" s="14">
        <f t="shared" si="2"/>
        <v>0.24086982530581319</v>
      </c>
    </row>
    <row r="28" spans="1:13" x14ac:dyDescent="0.25">
      <c r="A28" s="6" t="s">
        <v>54</v>
      </c>
      <c r="B28" s="14">
        <f t="shared" si="2"/>
        <v>2.559739381106732E-2</v>
      </c>
    </row>
    <row r="29" spans="1:13" x14ac:dyDescent="0.25">
      <c r="A29" s="6" t="s">
        <v>66</v>
      </c>
      <c r="B29" s="14">
        <f t="shared" si="2"/>
        <v>1.2121174136026154E-2</v>
      </c>
    </row>
    <row r="30" spans="1:13" x14ac:dyDescent="0.25">
      <c r="A30" s="6" t="s">
        <v>73</v>
      </c>
      <c r="B30" s="14">
        <f t="shared" si="2"/>
        <v>1.2711647521025039E-2</v>
      </c>
    </row>
    <row r="31" spans="1:13" x14ac:dyDescent="0.25">
      <c r="B31" s="40"/>
    </row>
  </sheetData>
  <pageMargins left="0.7" right="0.7" top="0.75" bottom="0.75" header="0.3" footer="0.3"/>
  <pageSetup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2"/>
  <sheetViews>
    <sheetView topLeftCell="A16" workbookViewId="0">
      <selection activeCell="D43" sqref="D43:D51"/>
    </sheetView>
  </sheetViews>
  <sheetFormatPr defaultRowHeight="15" x14ac:dyDescent="0.25"/>
  <cols>
    <col min="1" max="1" width="21.42578125" customWidth="1"/>
    <col min="2" max="2" width="13.5703125" customWidth="1"/>
    <col min="3" max="3" width="11.5703125" customWidth="1"/>
    <col min="4" max="4" width="10.28515625" customWidth="1"/>
    <col min="5" max="5" width="19.140625" customWidth="1"/>
    <col min="7" max="7" width="20.5703125" customWidth="1"/>
  </cols>
  <sheetData>
    <row r="1" spans="1:7" x14ac:dyDescent="0.25">
      <c r="A1" s="1" t="s">
        <v>59</v>
      </c>
    </row>
    <row r="3" spans="1:7" x14ac:dyDescent="0.25">
      <c r="A3" s="9" t="s">
        <v>0</v>
      </c>
      <c r="B3" s="9" t="s">
        <v>7</v>
      </c>
      <c r="C3" s="9" t="s">
        <v>15</v>
      </c>
      <c r="D3" s="9" t="s">
        <v>11</v>
      </c>
      <c r="E3" s="9" t="s">
        <v>4</v>
      </c>
      <c r="F3" s="9" t="s">
        <v>1</v>
      </c>
      <c r="G3" s="9" t="s">
        <v>2</v>
      </c>
    </row>
    <row r="4" spans="1:7" x14ac:dyDescent="0.25">
      <c r="A4" s="6" t="s">
        <v>58</v>
      </c>
      <c r="B4" s="20">
        <v>41996</v>
      </c>
      <c r="C4" s="6" t="s">
        <v>61</v>
      </c>
      <c r="D4" s="6" t="s">
        <v>10</v>
      </c>
      <c r="E4" s="28">
        <f t="shared" ref="E4:E39" si="0">G4/F4</f>
        <v>13953</v>
      </c>
      <c r="F4" s="8">
        <v>0.57999999999999996</v>
      </c>
      <c r="G4" s="8">
        <v>8092.74</v>
      </c>
    </row>
    <row r="5" spans="1:7" x14ac:dyDescent="0.25">
      <c r="A5" s="6" t="s">
        <v>58</v>
      </c>
      <c r="B5" s="20">
        <v>42061</v>
      </c>
      <c r="C5" s="6" t="s">
        <v>61</v>
      </c>
      <c r="D5" s="6" t="s">
        <v>13</v>
      </c>
      <c r="E5" s="28">
        <f t="shared" si="0"/>
        <v>13950.000000000002</v>
      </c>
      <c r="F5" s="8">
        <v>0.57999999999999996</v>
      </c>
      <c r="G5" s="8">
        <v>8091</v>
      </c>
    </row>
    <row r="6" spans="1:7" x14ac:dyDescent="0.25">
      <c r="A6" s="6" t="s">
        <v>58</v>
      </c>
      <c r="B6" s="20">
        <v>42171</v>
      </c>
      <c r="C6" s="6" t="s">
        <v>61</v>
      </c>
      <c r="D6" s="6" t="s">
        <v>17</v>
      </c>
      <c r="E6" s="28">
        <f t="shared" si="0"/>
        <v>13631</v>
      </c>
      <c r="F6" s="8">
        <v>0.57999999999999996</v>
      </c>
      <c r="G6" s="8">
        <v>7905.98</v>
      </c>
    </row>
    <row r="7" spans="1:7" x14ac:dyDescent="0.25">
      <c r="A7" s="6" t="s">
        <v>58</v>
      </c>
      <c r="B7" s="20">
        <v>42219</v>
      </c>
      <c r="C7" s="6" t="s">
        <v>61</v>
      </c>
      <c r="D7" s="6" t="s">
        <v>18</v>
      </c>
      <c r="E7" s="28">
        <f t="shared" si="0"/>
        <v>17784</v>
      </c>
      <c r="F7" s="8">
        <v>0.57999999999999996</v>
      </c>
      <c r="G7" s="8">
        <v>10314.719999999999</v>
      </c>
    </row>
    <row r="8" spans="1:7" x14ac:dyDescent="0.25">
      <c r="A8" s="6" t="s">
        <v>12</v>
      </c>
      <c r="B8" s="20">
        <v>41977</v>
      </c>
      <c r="C8" s="6" t="s">
        <v>61</v>
      </c>
      <c r="D8" s="6" t="s">
        <v>10</v>
      </c>
      <c r="E8" s="28">
        <f t="shared" si="0"/>
        <v>36184.000000000007</v>
      </c>
      <c r="F8" s="8">
        <v>0.57999999999999996</v>
      </c>
      <c r="G8" s="8">
        <v>20986.720000000001</v>
      </c>
    </row>
    <row r="9" spans="1:7" x14ac:dyDescent="0.25">
      <c r="A9" s="7" t="s">
        <v>12</v>
      </c>
      <c r="B9" s="20">
        <v>42058</v>
      </c>
      <c r="C9" s="6" t="s">
        <v>61</v>
      </c>
      <c r="D9" s="6" t="s">
        <v>13</v>
      </c>
      <c r="E9" s="28">
        <f t="shared" si="0"/>
        <v>35269</v>
      </c>
      <c r="F9" s="8">
        <v>0.57999999999999996</v>
      </c>
      <c r="G9" s="8">
        <v>20456.02</v>
      </c>
    </row>
    <row r="10" spans="1:7" x14ac:dyDescent="0.25">
      <c r="A10" s="6" t="s">
        <v>12</v>
      </c>
      <c r="B10" s="20">
        <v>42151</v>
      </c>
      <c r="C10" s="6" t="s">
        <v>61</v>
      </c>
      <c r="D10" s="6" t="s">
        <v>17</v>
      </c>
      <c r="E10" s="28">
        <f t="shared" si="0"/>
        <v>34831</v>
      </c>
      <c r="F10" s="8">
        <v>0.57999999999999996</v>
      </c>
      <c r="G10" s="8">
        <v>20201.98</v>
      </c>
    </row>
    <row r="11" spans="1:7" x14ac:dyDescent="0.25">
      <c r="A11" s="6" t="s">
        <v>12</v>
      </c>
      <c r="B11" s="20">
        <v>42234</v>
      </c>
      <c r="C11" s="6" t="s">
        <v>61</v>
      </c>
      <c r="D11" s="6" t="s">
        <v>18</v>
      </c>
      <c r="E11" s="28">
        <f t="shared" si="0"/>
        <v>46882.000000000007</v>
      </c>
      <c r="F11" s="8">
        <v>0.57999999999999996</v>
      </c>
      <c r="G11" s="8">
        <v>27191.56</v>
      </c>
    </row>
    <row r="12" spans="1:7" x14ac:dyDescent="0.25">
      <c r="A12" s="6" t="s">
        <v>5</v>
      </c>
      <c r="B12" s="20">
        <v>41953</v>
      </c>
      <c r="C12" s="6" t="s">
        <v>61</v>
      </c>
      <c r="D12" s="6" t="s">
        <v>10</v>
      </c>
      <c r="E12" s="28">
        <f t="shared" si="0"/>
        <v>39587.931034482761</v>
      </c>
      <c r="F12" s="8">
        <v>0.57999999999999996</v>
      </c>
      <c r="G12" s="8">
        <v>22961</v>
      </c>
    </row>
    <row r="13" spans="1:7" x14ac:dyDescent="0.25">
      <c r="A13" s="6" t="s">
        <v>5</v>
      </c>
      <c r="B13" s="20">
        <v>42034</v>
      </c>
      <c r="C13" s="6" t="s">
        <v>61</v>
      </c>
      <c r="D13" s="6" t="s">
        <v>13</v>
      </c>
      <c r="E13" s="28">
        <f t="shared" si="0"/>
        <v>38462</v>
      </c>
      <c r="F13" s="8">
        <v>0.57999999999999996</v>
      </c>
      <c r="G13" s="8">
        <v>22307.96</v>
      </c>
    </row>
    <row r="14" spans="1:7" x14ac:dyDescent="0.25">
      <c r="A14" s="6" t="s">
        <v>5</v>
      </c>
      <c r="B14" s="20">
        <v>41400</v>
      </c>
      <c r="C14" s="6" t="s">
        <v>61</v>
      </c>
      <c r="D14" s="6" t="s">
        <v>17</v>
      </c>
      <c r="E14" s="28">
        <f t="shared" si="0"/>
        <v>36492</v>
      </c>
      <c r="F14" s="8">
        <v>0.57999999999999996</v>
      </c>
      <c r="G14" s="8">
        <v>21165.360000000001</v>
      </c>
    </row>
    <row r="15" spans="1:7" x14ac:dyDescent="0.25">
      <c r="A15" s="6" t="s">
        <v>5</v>
      </c>
      <c r="B15" s="20">
        <v>42241</v>
      </c>
      <c r="C15" s="6" t="s">
        <v>61</v>
      </c>
      <c r="D15" s="6" t="s">
        <v>18</v>
      </c>
      <c r="E15" s="28">
        <f t="shared" si="0"/>
        <v>46424</v>
      </c>
      <c r="F15" s="8">
        <v>0.57999999999999996</v>
      </c>
      <c r="G15" s="8">
        <v>26925.919999999998</v>
      </c>
    </row>
    <row r="16" spans="1:7" x14ac:dyDescent="0.25">
      <c r="A16" s="6" t="s">
        <v>55</v>
      </c>
      <c r="B16" s="20">
        <v>42027</v>
      </c>
      <c r="C16" s="6" t="s">
        <v>61</v>
      </c>
      <c r="D16" s="6" t="s">
        <v>10</v>
      </c>
      <c r="E16" s="28">
        <f t="shared" si="0"/>
        <v>9488</v>
      </c>
      <c r="F16" s="8">
        <v>0.57999999999999996</v>
      </c>
      <c r="G16" s="8">
        <v>5503.04</v>
      </c>
    </row>
    <row r="17" spans="1:7" x14ac:dyDescent="0.25">
      <c r="A17" s="6" t="s">
        <v>55</v>
      </c>
      <c r="B17" s="20">
        <v>42055</v>
      </c>
      <c r="C17" s="6" t="s">
        <v>61</v>
      </c>
      <c r="D17" s="6" t="s">
        <v>13</v>
      </c>
      <c r="E17" s="28">
        <f t="shared" si="0"/>
        <v>9006</v>
      </c>
      <c r="F17" s="8">
        <v>0.57999999999999996</v>
      </c>
      <c r="G17" s="8">
        <v>5223.4799999999996</v>
      </c>
    </row>
    <row r="18" spans="1:7" x14ac:dyDescent="0.25">
      <c r="A18" s="6" t="s">
        <v>55</v>
      </c>
      <c r="B18" s="20">
        <v>42142</v>
      </c>
      <c r="C18" s="6" t="s">
        <v>61</v>
      </c>
      <c r="D18" s="6" t="s">
        <v>17</v>
      </c>
      <c r="E18" s="28">
        <f t="shared" si="0"/>
        <v>9319.0000000000018</v>
      </c>
      <c r="F18" s="8">
        <v>0.57999999999999996</v>
      </c>
      <c r="G18" s="8">
        <v>5405.02</v>
      </c>
    </row>
    <row r="19" spans="1:7" x14ac:dyDescent="0.25">
      <c r="A19" s="6" t="s">
        <v>55</v>
      </c>
      <c r="B19" s="20">
        <v>42216</v>
      </c>
      <c r="C19" s="6" t="s">
        <v>61</v>
      </c>
      <c r="D19" s="6" t="s">
        <v>18</v>
      </c>
      <c r="E19" s="28">
        <f t="shared" si="0"/>
        <v>11271.000000000002</v>
      </c>
      <c r="F19" s="8">
        <v>0.57999999999999996</v>
      </c>
      <c r="G19" s="8">
        <v>6537.18</v>
      </c>
    </row>
    <row r="20" spans="1:7" x14ac:dyDescent="0.25">
      <c r="A20" s="6" t="s">
        <v>39</v>
      </c>
      <c r="B20" s="20">
        <v>41996</v>
      </c>
      <c r="C20" s="6" t="s">
        <v>61</v>
      </c>
      <c r="D20" s="6" t="s">
        <v>10</v>
      </c>
      <c r="E20" s="28">
        <f t="shared" si="0"/>
        <v>15436</v>
      </c>
      <c r="F20" s="8">
        <v>0.57999999999999996</v>
      </c>
      <c r="G20" s="8">
        <v>8952.8799999999992</v>
      </c>
    </row>
    <row r="21" spans="1:7" x14ac:dyDescent="0.25">
      <c r="A21" s="6" t="s">
        <v>39</v>
      </c>
      <c r="B21" s="20">
        <v>42061</v>
      </c>
      <c r="C21" s="6" t="s">
        <v>61</v>
      </c>
      <c r="D21" s="6" t="s">
        <v>13</v>
      </c>
      <c r="E21" s="28">
        <f t="shared" si="0"/>
        <v>16164.000000000002</v>
      </c>
      <c r="F21" s="8">
        <v>0.57999999999999996</v>
      </c>
      <c r="G21" s="8">
        <v>9375.1200000000008</v>
      </c>
    </row>
    <row r="22" spans="1:7" x14ac:dyDescent="0.25">
      <c r="A22" s="6" t="s">
        <v>39</v>
      </c>
      <c r="B22" s="20">
        <v>42164</v>
      </c>
      <c r="C22" s="6" t="s">
        <v>61</v>
      </c>
      <c r="D22" s="6" t="s">
        <v>17</v>
      </c>
      <c r="E22" s="28">
        <f t="shared" si="0"/>
        <v>15684</v>
      </c>
      <c r="F22" s="8">
        <v>0.57999999999999996</v>
      </c>
      <c r="G22" s="8">
        <v>9096.7199999999993</v>
      </c>
    </row>
    <row r="23" spans="1:7" x14ac:dyDescent="0.25">
      <c r="A23" s="6" t="s">
        <v>39</v>
      </c>
      <c r="B23" s="20">
        <v>42202</v>
      </c>
      <c r="C23" s="6" t="s">
        <v>61</v>
      </c>
      <c r="D23" s="6" t="s">
        <v>18</v>
      </c>
      <c r="E23" s="28">
        <f t="shared" si="0"/>
        <v>19561.344827586207</v>
      </c>
      <c r="F23" s="8">
        <v>0.57999999999999996</v>
      </c>
      <c r="G23" s="8">
        <v>11345.58</v>
      </c>
    </row>
    <row r="24" spans="1:7" x14ac:dyDescent="0.25">
      <c r="A24" s="6" t="s">
        <v>8</v>
      </c>
      <c r="B24" s="20">
        <v>42009</v>
      </c>
      <c r="C24" s="6" t="s">
        <v>61</v>
      </c>
      <c r="D24" s="6" t="s">
        <v>10</v>
      </c>
      <c r="E24" s="28">
        <f t="shared" si="0"/>
        <v>95243.000000000015</v>
      </c>
      <c r="F24" s="8">
        <v>0.57999999999999996</v>
      </c>
      <c r="G24" s="8">
        <v>55240.94</v>
      </c>
    </row>
    <row r="25" spans="1:7" x14ac:dyDescent="0.25">
      <c r="A25" s="6" t="s">
        <v>8</v>
      </c>
      <c r="B25" s="20">
        <v>42076</v>
      </c>
      <c r="C25" s="6" t="s">
        <v>61</v>
      </c>
      <c r="D25" s="6" t="s">
        <v>13</v>
      </c>
      <c r="E25" s="28">
        <f t="shared" si="0"/>
        <v>96882</v>
      </c>
      <c r="F25" s="8">
        <v>0.57999999999999996</v>
      </c>
      <c r="G25" s="8">
        <v>56191.56</v>
      </c>
    </row>
    <row r="26" spans="1:7" x14ac:dyDescent="0.25">
      <c r="A26" s="6" t="s">
        <v>8</v>
      </c>
      <c r="B26" s="20">
        <v>42159</v>
      </c>
      <c r="C26" s="6" t="s">
        <v>61</v>
      </c>
      <c r="D26" s="6" t="s">
        <v>17</v>
      </c>
      <c r="E26" s="28">
        <f t="shared" si="0"/>
        <v>94618.000000000015</v>
      </c>
      <c r="F26" s="8">
        <v>0.57999999999999996</v>
      </c>
      <c r="G26" s="8">
        <v>54878.44</v>
      </c>
    </row>
    <row r="27" spans="1:7" x14ac:dyDescent="0.25">
      <c r="A27" s="6" t="s">
        <v>8</v>
      </c>
      <c r="B27" s="20">
        <v>42227</v>
      </c>
      <c r="C27" s="6" t="s">
        <v>61</v>
      </c>
      <c r="D27" s="6" t="s">
        <v>18</v>
      </c>
      <c r="E27" s="28">
        <f t="shared" si="0"/>
        <v>119022</v>
      </c>
      <c r="F27" s="8">
        <v>0.57999999999999996</v>
      </c>
      <c r="G27" s="8">
        <v>69032.759999999995</v>
      </c>
    </row>
    <row r="28" spans="1:7" x14ac:dyDescent="0.25">
      <c r="A28" s="6" t="s">
        <v>24</v>
      </c>
      <c r="B28" s="20">
        <v>41985</v>
      </c>
      <c r="C28" s="6" t="s">
        <v>61</v>
      </c>
      <c r="D28" s="6" t="s">
        <v>10</v>
      </c>
      <c r="E28" s="28">
        <f t="shared" si="0"/>
        <v>31088.000000000004</v>
      </c>
      <c r="F28" s="8">
        <v>0.57999999999999996</v>
      </c>
      <c r="G28" s="8">
        <v>18031.04</v>
      </c>
    </row>
    <row r="29" spans="1:7" x14ac:dyDescent="0.25">
      <c r="A29" s="6" t="s">
        <v>24</v>
      </c>
      <c r="B29" s="20">
        <v>42060</v>
      </c>
      <c r="C29" s="6" t="s">
        <v>61</v>
      </c>
      <c r="D29" s="6" t="s">
        <v>13</v>
      </c>
      <c r="E29" s="28">
        <f t="shared" si="0"/>
        <v>32405.000000000004</v>
      </c>
      <c r="F29" s="8">
        <v>0.57999999999999996</v>
      </c>
      <c r="G29" s="8">
        <v>18794.900000000001</v>
      </c>
    </row>
    <row r="30" spans="1:7" x14ac:dyDescent="0.25">
      <c r="A30" s="6" t="s">
        <v>24</v>
      </c>
      <c r="B30" s="20">
        <v>42153</v>
      </c>
      <c r="C30" s="6" t="s">
        <v>61</v>
      </c>
      <c r="D30" s="6" t="s">
        <v>17</v>
      </c>
      <c r="E30" s="28">
        <f t="shared" si="0"/>
        <v>32550.000000000004</v>
      </c>
      <c r="F30" s="8">
        <v>0.57999999999999996</v>
      </c>
      <c r="G30" s="8">
        <v>18879</v>
      </c>
    </row>
    <row r="31" spans="1:7" x14ac:dyDescent="0.25">
      <c r="A31" s="6" t="s">
        <v>24</v>
      </c>
      <c r="B31" s="20">
        <v>42229</v>
      </c>
      <c r="C31" s="6" t="s">
        <v>61</v>
      </c>
      <c r="D31" s="6" t="s">
        <v>18</v>
      </c>
      <c r="E31" s="28">
        <f t="shared" si="0"/>
        <v>41677</v>
      </c>
      <c r="F31" s="8">
        <v>0.57999999999999996</v>
      </c>
      <c r="G31" s="8">
        <v>24172.66</v>
      </c>
    </row>
    <row r="32" spans="1:7" x14ac:dyDescent="0.25">
      <c r="A32" s="6" t="s">
        <v>14</v>
      </c>
      <c r="B32" s="20">
        <v>41962</v>
      </c>
      <c r="C32" s="6" t="s">
        <v>61</v>
      </c>
      <c r="D32" s="6" t="s">
        <v>10</v>
      </c>
      <c r="E32" s="28">
        <f t="shared" si="0"/>
        <v>91551.000000000015</v>
      </c>
      <c r="F32" s="8">
        <v>0.57999999999999996</v>
      </c>
      <c r="G32" s="8">
        <v>53099.58</v>
      </c>
    </row>
    <row r="33" spans="1:7" x14ac:dyDescent="0.25">
      <c r="A33" s="6" t="s">
        <v>14</v>
      </c>
      <c r="B33" s="20">
        <v>42044</v>
      </c>
      <c r="C33" s="6" t="s">
        <v>61</v>
      </c>
      <c r="D33" s="6" t="s">
        <v>13</v>
      </c>
      <c r="E33" s="28">
        <f t="shared" si="0"/>
        <v>83418.000000000015</v>
      </c>
      <c r="F33" s="8">
        <v>0.57999999999999996</v>
      </c>
      <c r="G33" s="8">
        <v>48382.44</v>
      </c>
    </row>
    <row r="34" spans="1:7" x14ac:dyDescent="0.25">
      <c r="A34" s="6" t="s">
        <v>14</v>
      </c>
      <c r="B34" s="20">
        <v>42137</v>
      </c>
      <c r="C34" s="6" t="s">
        <v>61</v>
      </c>
      <c r="D34" s="6" t="s">
        <v>17</v>
      </c>
      <c r="E34" s="28">
        <f t="shared" si="0"/>
        <v>85653</v>
      </c>
      <c r="F34" s="8">
        <v>0.57999999999999996</v>
      </c>
      <c r="G34" s="8">
        <v>49678.74</v>
      </c>
    </row>
    <row r="35" spans="1:7" x14ac:dyDescent="0.25">
      <c r="A35" s="6" t="s">
        <v>14</v>
      </c>
      <c r="B35" s="20">
        <v>42214</v>
      </c>
      <c r="C35" s="6" t="s">
        <v>61</v>
      </c>
      <c r="D35" s="6" t="s">
        <v>18</v>
      </c>
      <c r="E35" s="28">
        <f t="shared" si="0"/>
        <v>109845</v>
      </c>
      <c r="F35" s="8">
        <v>0.57999999999999996</v>
      </c>
      <c r="G35" s="8">
        <v>63710.1</v>
      </c>
    </row>
    <row r="36" spans="1:7" x14ac:dyDescent="0.25">
      <c r="A36" s="6" t="s">
        <v>54</v>
      </c>
      <c r="B36" s="20">
        <v>41984</v>
      </c>
      <c r="C36" s="6" t="s">
        <v>61</v>
      </c>
      <c r="D36" s="6" t="s">
        <v>10</v>
      </c>
      <c r="E36" s="28">
        <f t="shared" si="0"/>
        <v>13680</v>
      </c>
      <c r="F36" s="8">
        <v>0.57999999999999996</v>
      </c>
      <c r="G36" s="8">
        <v>7934.4</v>
      </c>
    </row>
    <row r="37" spans="1:7" x14ac:dyDescent="0.25">
      <c r="A37" s="6" t="s">
        <v>54</v>
      </c>
      <c r="B37" s="20">
        <v>42083</v>
      </c>
      <c r="C37" s="6" t="s">
        <v>61</v>
      </c>
      <c r="D37" s="6" t="s">
        <v>13</v>
      </c>
      <c r="E37" s="28">
        <f t="shared" si="0"/>
        <v>13654</v>
      </c>
      <c r="F37" s="8">
        <v>0.57999999999999996</v>
      </c>
      <c r="G37" s="8">
        <v>7919.32</v>
      </c>
    </row>
    <row r="38" spans="1:7" x14ac:dyDescent="0.25">
      <c r="A38" s="6" t="s">
        <v>54</v>
      </c>
      <c r="B38" s="20">
        <v>42159</v>
      </c>
      <c r="C38" s="6" t="s">
        <v>61</v>
      </c>
      <c r="D38" s="6" t="s">
        <v>17</v>
      </c>
      <c r="E38" s="28">
        <f t="shared" si="0"/>
        <v>13435.000000000002</v>
      </c>
      <c r="F38" s="8">
        <v>0.57999999999999996</v>
      </c>
      <c r="G38" s="8">
        <v>7792.3</v>
      </c>
    </row>
    <row r="39" spans="1:7" x14ac:dyDescent="0.25">
      <c r="A39" s="6" t="s">
        <v>54</v>
      </c>
      <c r="B39" s="20">
        <v>42216</v>
      </c>
      <c r="C39" s="6" t="s">
        <v>61</v>
      </c>
      <c r="D39" s="6" t="s">
        <v>18</v>
      </c>
      <c r="E39" s="28">
        <f t="shared" si="0"/>
        <v>17223</v>
      </c>
      <c r="F39" s="8">
        <v>0.57999999999999996</v>
      </c>
      <c r="G39" s="8">
        <v>9989.34</v>
      </c>
    </row>
    <row r="40" spans="1:7" x14ac:dyDescent="0.25">
      <c r="A40" s="17"/>
      <c r="B40" s="17"/>
      <c r="C40" s="17"/>
      <c r="D40" s="17"/>
      <c r="E40" s="29">
        <f>SUM(E4:E39)</f>
        <v>1451323.2758620691</v>
      </c>
      <c r="F40" s="8">
        <v>0.57999999999999996</v>
      </c>
      <c r="G40" s="13">
        <f>SUM(G4:G39)</f>
        <v>841767.5</v>
      </c>
    </row>
    <row r="42" spans="1:7" x14ac:dyDescent="0.25">
      <c r="A42" s="9" t="s">
        <v>60</v>
      </c>
      <c r="B42" s="10" t="s">
        <v>20</v>
      </c>
      <c r="C42" s="9" t="s">
        <v>22</v>
      </c>
      <c r="D42" s="9" t="s">
        <v>44</v>
      </c>
    </row>
    <row r="43" spans="1:7" x14ac:dyDescent="0.25">
      <c r="A43" s="21" t="s">
        <v>58</v>
      </c>
      <c r="B43" s="30">
        <f>SUM(E4:E7)</f>
        <v>59318</v>
      </c>
      <c r="C43" s="22">
        <f>SUM(G4:G7)</f>
        <v>34404.44</v>
      </c>
      <c r="D43" s="42">
        <f>B43/$B$52</f>
        <v>4.087166586973244E-2</v>
      </c>
    </row>
    <row r="44" spans="1:7" x14ac:dyDescent="0.25">
      <c r="A44" s="6" t="s">
        <v>12</v>
      </c>
      <c r="B44" s="28">
        <f>SUM(E8:E11)</f>
        <v>153166</v>
      </c>
      <c r="C44" s="8">
        <f>SUM(G8:G11)</f>
        <v>88836.28</v>
      </c>
      <c r="D44" s="42">
        <f t="shared" ref="D44:D51" si="1">B44/$B$52</f>
        <v>0.10553541209419466</v>
      </c>
    </row>
    <row r="45" spans="1:7" x14ac:dyDescent="0.25">
      <c r="A45" s="6" t="s">
        <v>5</v>
      </c>
      <c r="B45" s="28">
        <f>SUM(E12:E15)</f>
        <v>160965.93103448275</v>
      </c>
      <c r="C45" s="8">
        <f>SUM(G12:G15)</f>
        <v>93360.24</v>
      </c>
      <c r="D45" s="42">
        <f t="shared" si="1"/>
        <v>0.11090977021564744</v>
      </c>
    </row>
    <row r="46" spans="1:7" x14ac:dyDescent="0.25">
      <c r="A46" s="6" t="s">
        <v>55</v>
      </c>
      <c r="B46" s="28">
        <f>SUM(E16:E19)</f>
        <v>39084</v>
      </c>
      <c r="C46" s="8">
        <f>SUM(G16:G19)</f>
        <v>22668.720000000001</v>
      </c>
      <c r="D46" s="42">
        <f t="shared" si="1"/>
        <v>2.6929906417152007E-2</v>
      </c>
    </row>
    <row r="47" spans="1:7" x14ac:dyDescent="0.25">
      <c r="A47" s="6" t="s">
        <v>39</v>
      </c>
      <c r="B47" s="28">
        <f>SUM(E20:E23)</f>
        <v>66845.344827586203</v>
      </c>
      <c r="C47" s="8">
        <f>SUM(G20:G23)</f>
        <v>38770.300000000003</v>
      </c>
      <c r="D47" s="42">
        <f t="shared" si="1"/>
        <v>4.6058204908124865E-2</v>
      </c>
    </row>
    <row r="48" spans="1:7" x14ac:dyDescent="0.25">
      <c r="A48" s="6" t="s">
        <v>8</v>
      </c>
      <c r="B48" s="28">
        <f>SUM(E24:E27)</f>
        <v>405765</v>
      </c>
      <c r="C48" s="8">
        <f>SUM(G24:G27)</f>
        <v>235343.7</v>
      </c>
      <c r="D48" s="42">
        <f t="shared" si="1"/>
        <v>0.27958278265673125</v>
      </c>
    </row>
    <row r="49" spans="1:4" x14ac:dyDescent="0.25">
      <c r="A49" s="6" t="s">
        <v>24</v>
      </c>
      <c r="B49" s="28">
        <f>SUM(E28:E31)</f>
        <v>137720</v>
      </c>
      <c r="C49" s="8">
        <f>SUM(G28:G31)</f>
        <v>79877.600000000006</v>
      </c>
      <c r="D49" s="42">
        <f t="shared" si="1"/>
        <v>9.4892710873251823E-2</v>
      </c>
    </row>
    <row r="50" spans="1:4" x14ac:dyDescent="0.25">
      <c r="A50" s="6" t="s">
        <v>14</v>
      </c>
      <c r="B50" s="28">
        <f>SUM(E32:E35)</f>
        <v>370467</v>
      </c>
      <c r="C50" s="8">
        <f>SUM(G32:G35)</f>
        <v>214870.86000000002</v>
      </c>
      <c r="D50" s="42">
        <f t="shared" si="1"/>
        <v>0.25526153005432023</v>
      </c>
    </row>
    <row r="51" spans="1:4" x14ac:dyDescent="0.25">
      <c r="A51" s="6" t="s">
        <v>54</v>
      </c>
      <c r="B51" s="28">
        <f>SUM(E36:E39)</f>
        <v>57992</v>
      </c>
      <c r="C51" s="8">
        <f>SUM(G36:G39)</f>
        <v>33635.360000000001</v>
      </c>
      <c r="D51" s="42">
        <f t="shared" si="1"/>
        <v>3.9958016910845336E-2</v>
      </c>
    </row>
    <row r="52" spans="1:4" x14ac:dyDescent="0.25">
      <c r="A52" s="12" t="s">
        <v>9</v>
      </c>
      <c r="B52" s="29">
        <f>SUM(B43:B51)</f>
        <v>1451323.2758620689</v>
      </c>
      <c r="C52" s="13">
        <f>SUM(C43:C51)</f>
        <v>841767.5</v>
      </c>
      <c r="D52" s="41">
        <f>SUM(D43:D51)</f>
        <v>1</v>
      </c>
    </row>
  </sheetData>
  <autoFilter ref="A3:G3" xr:uid="{00000000-0009-0000-0000-000009000000}">
    <sortState xmlns:xlrd2="http://schemas.microsoft.com/office/spreadsheetml/2017/richdata2" ref="A4:G40">
      <sortCondition ref="A3"/>
    </sortState>
  </autoFilter>
  <pageMargins left="0.7" right="0.7" top="0.75" bottom="0.75" header="0.3" footer="0.3"/>
  <pageSetup scale="86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54"/>
  <sheetViews>
    <sheetView tabSelected="1" topLeftCell="A16" workbookViewId="0">
      <selection activeCell="D44" sqref="D44"/>
    </sheetView>
  </sheetViews>
  <sheetFormatPr defaultRowHeight="15" x14ac:dyDescent="0.25"/>
  <cols>
    <col min="1" max="1" width="18.5703125" customWidth="1"/>
    <col min="2" max="2" width="14.5703125" customWidth="1"/>
    <col min="3" max="3" width="12" customWidth="1"/>
    <col min="4" max="4" width="11.5703125" customWidth="1"/>
    <col min="5" max="5" width="18.140625" customWidth="1"/>
    <col min="7" max="7" width="18.5703125" customWidth="1"/>
  </cols>
  <sheetData>
    <row r="1" spans="1:7" x14ac:dyDescent="0.25">
      <c r="A1" s="1" t="s">
        <v>62</v>
      </c>
    </row>
    <row r="3" spans="1:7" x14ac:dyDescent="0.25">
      <c r="A3" s="9" t="s">
        <v>0</v>
      </c>
      <c r="B3" s="9" t="s">
        <v>7</v>
      </c>
      <c r="C3" s="9" t="s">
        <v>15</v>
      </c>
      <c r="D3" s="9" t="s">
        <v>11</v>
      </c>
      <c r="E3" s="9" t="s">
        <v>4</v>
      </c>
      <c r="F3" s="9" t="s">
        <v>1</v>
      </c>
      <c r="G3" s="9" t="s">
        <v>2</v>
      </c>
    </row>
    <row r="4" spans="1:7" x14ac:dyDescent="0.25">
      <c r="A4" s="6" t="s">
        <v>58</v>
      </c>
      <c r="B4" s="20">
        <v>42311</v>
      </c>
      <c r="C4" s="6" t="s">
        <v>64</v>
      </c>
      <c r="D4" s="6" t="s">
        <v>10</v>
      </c>
      <c r="E4" s="28">
        <f t="shared" ref="E4:E40" si="0">G4/F4</f>
        <v>15792.000000000002</v>
      </c>
      <c r="F4" s="8">
        <v>0.57999999999999996</v>
      </c>
      <c r="G4" s="8">
        <v>9159.36</v>
      </c>
    </row>
    <row r="5" spans="1:7" x14ac:dyDescent="0.25">
      <c r="A5" s="6" t="s">
        <v>58</v>
      </c>
      <c r="B5" s="20">
        <v>42411</v>
      </c>
      <c r="C5" s="6" t="s">
        <v>64</v>
      </c>
      <c r="D5" s="6" t="s">
        <v>13</v>
      </c>
      <c r="E5" s="28">
        <f t="shared" si="0"/>
        <v>14922.000000000002</v>
      </c>
      <c r="F5" s="8">
        <v>0.57999999999999996</v>
      </c>
      <c r="G5" s="8">
        <v>8654.76</v>
      </c>
    </row>
    <row r="6" spans="1:7" x14ac:dyDescent="0.25">
      <c r="A6" s="6" t="s">
        <v>58</v>
      </c>
      <c r="B6" s="20">
        <v>42503</v>
      </c>
      <c r="C6" s="6" t="s">
        <v>64</v>
      </c>
      <c r="D6" s="6" t="s">
        <v>17</v>
      </c>
      <c r="E6" s="28">
        <f t="shared" si="0"/>
        <v>13655</v>
      </c>
      <c r="F6" s="8">
        <v>0.57999999999999996</v>
      </c>
      <c r="G6" s="8">
        <v>7919.9</v>
      </c>
    </row>
    <row r="7" spans="1:7" x14ac:dyDescent="0.25">
      <c r="A7" s="6" t="s">
        <v>58</v>
      </c>
      <c r="B7" s="20">
        <v>42591</v>
      </c>
      <c r="C7" s="6" t="s">
        <v>64</v>
      </c>
      <c r="D7" s="6" t="s">
        <v>18</v>
      </c>
      <c r="E7" s="28">
        <f t="shared" si="0"/>
        <v>17271</v>
      </c>
      <c r="F7" s="8">
        <v>0.57999999999999996</v>
      </c>
      <c r="G7" s="8">
        <v>10017.18</v>
      </c>
    </row>
    <row r="8" spans="1:7" x14ac:dyDescent="0.25">
      <c r="A8" s="6" t="s">
        <v>12</v>
      </c>
      <c r="B8" s="20">
        <v>42325</v>
      </c>
      <c r="C8" s="6" t="s">
        <v>64</v>
      </c>
      <c r="D8" s="6" t="s">
        <v>10</v>
      </c>
      <c r="E8" s="28">
        <f t="shared" si="0"/>
        <v>42369.000000000007</v>
      </c>
      <c r="F8" s="8">
        <v>0.57999999999999996</v>
      </c>
      <c r="G8" s="8">
        <v>24574.02</v>
      </c>
    </row>
    <row r="9" spans="1:7" x14ac:dyDescent="0.25">
      <c r="A9" s="6" t="s">
        <v>12</v>
      </c>
      <c r="B9" s="20">
        <v>42425</v>
      </c>
      <c r="C9" s="6" t="s">
        <v>64</v>
      </c>
      <c r="D9" s="6" t="s">
        <v>13</v>
      </c>
      <c r="E9" s="28">
        <f t="shared" si="0"/>
        <v>40052</v>
      </c>
      <c r="F9" s="8">
        <v>0.57999999999999996</v>
      </c>
      <c r="G9" s="8">
        <v>23230.16</v>
      </c>
    </row>
    <row r="10" spans="1:7" x14ac:dyDescent="0.25">
      <c r="A10" s="6" t="s">
        <v>12</v>
      </c>
      <c r="B10" s="20">
        <v>42522</v>
      </c>
      <c r="C10" s="6" t="s">
        <v>64</v>
      </c>
      <c r="D10" s="6" t="s">
        <v>17</v>
      </c>
      <c r="E10" s="28">
        <f t="shared" si="0"/>
        <v>35857.000000000007</v>
      </c>
      <c r="F10" s="8">
        <v>0.57999999999999996</v>
      </c>
      <c r="G10" s="8">
        <v>20797.060000000001</v>
      </c>
    </row>
    <row r="11" spans="1:7" x14ac:dyDescent="0.25">
      <c r="A11" s="6" t="s">
        <v>12</v>
      </c>
      <c r="B11" s="20">
        <v>42592</v>
      </c>
      <c r="C11" s="6" t="s">
        <v>64</v>
      </c>
      <c r="D11" s="6" t="s">
        <v>18</v>
      </c>
      <c r="E11" s="28">
        <f t="shared" si="0"/>
        <v>46533</v>
      </c>
      <c r="F11" s="8">
        <v>0.57999999999999996</v>
      </c>
      <c r="G11" s="8">
        <v>26989.14</v>
      </c>
    </row>
    <row r="12" spans="1:7" x14ac:dyDescent="0.25">
      <c r="A12" s="6" t="s">
        <v>5</v>
      </c>
      <c r="B12" s="20">
        <v>42291</v>
      </c>
      <c r="C12" s="6" t="s">
        <v>64</v>
      </c>
      <c r="D12" s="6" t="s">
        <v>10</v>
      </c>
      <c r="E12" s="28">
        <f t="shared" si="0"/>
        <v>46317.000000000007</v>
      </c>
      <c r="F12" s="8">
        <v>0.57999999999999996</v>
      </c>
      <c r="G12" s="8">
        <v>26863.86</v>
      </c>
    </row>
    <row r="13" spans="1:7" x14ac:dyDescent="0.25">
      <c r="A13" s="6" t="s">
        <v>5</v>
      </c>
      <c r="B13" s="20">
        <v>42402</v>
      </c>
      <c r="C13" s="6" t="s">
        <v>64</v>
      </c>
      <c r="D13" s="6" t="s">
        <v>13</v>
      </c>
      <c r="E13" s="28">
        <f t="shared" si="0"/>
        <v>39498</v>
      </c>
      <c r="F13" s="8">
        <v>0.57999999999999996</v>
      </c>
      <c r="G13" s="8">
        <v>22908.84</v>
      </c>
    </row>
    <row r="14" spans="1:7" x14ac:dyDescent="0.25">
      <c r="A14" s="6" t="s">
        <v>5</v>
      </c>
      <c r="B14" s="20">
        <v>42492</v>
      </c>
      <c r="C14" s="6" t="s">
        <v>64</v>
      </c>
      <c r="D14" s="6" t="s">
        <v>17</v>
      </c>
      <c r="E14" s="28">
        <f t="shared" si="0"/>
        <v>39568</v>
      </c>
      <c r="F14" s="8">
        <v>0.57999999999999996</v>
      </c>
      <c r="G14" s="8">
        <v>22949.439999999999</v>
      </c>
    </row>
    <row r="15" spans="1:7" x14ac:dyDescent="0.25">
      <c r="A15" s="6" t="s">
        <v>5</v>
      </c>
      <c r="B15" s="20">
        <v>42558</v>
      </c>
      <c r="C15" s="6" t="s">
        <v>64</v>
      </c>
      <c r="D15" s="6" t="s">
        <v>18</v>
      </c>
      <c r="E15" s="28">
        <f t="shared" si="0"/>
        <v>46692.000000000007</v>
      </c>
      <c r="F15" s="8">
        <v>0.57999999999999996</v>
      </c>
      <c r="G15" s="8">
        <v>27081.360000000001</v>
      </c>
    </row>
    <row r="16" spans="1:7" x14ac:dyDescent="0.25">
      <c r="A16" s="7" t="s">
        <v>55</v>
      </c>
      <c r="B16" s="20">
        <v>42306</v>
      </c>
      <c r="C16" s="6" t="s">
        <v>64</v>
      </c>
      <c r="D16" s="6" t="s">
        <v>10</v>
      </c>
      <c r="E16" s="28">
        <f t="shared" si="0"/>
        <v>10693</v>
      </c>
      <c r="F16" s="8">
        <v>0.57999999999999996</v>
      </c>
      <c r="G16" s="8">
        <v>6201.94</v>
      </c>
    </row>
    <row r="17" spans="1:7" x14ac:dyDescent="0.25">
      <c r="A17" s="6" t="s">
        <v>55</v>
      </c>
      <c r="B17" s="20">
        <v>42416</v>
      </c>
      <c r="C17" s="6" t="s">
        <v>64</v>
      </c>
      <c r="D17" s="6" t="s">
        <v>13</v>
      </c>
      <c r="E17" s="28">
        <f t="shared" si="0"/>
        <v>9398</v>
      </c>
      <c r="F17" s="8">
        <v>0.57999999999999996</v>
      </c>
      <c r="G17" s="8">
        <v>5450.84</v>
      </c>
    </row>
    <row r="18" spans="1:7" x14ac:dyDescent="0.25">
      <c r="A18" s="6" t="s">
        <v>55</v>
      </c>
      <c r="B18" s="20">
        <v>42499</v>
      </c>
      <c r="C18" s="6" t="s">
        <v>64</v>
      </c>
      <c r="D18" s="6" t="s">
        <v>17</v>
      </c>
      <c r="E18" s="28">
        <f t="shared" si="0"/>
        <v>9230</v>
      </c>
      <c r="F18" s="8">
        <v>0.57999999999999996</v>
      </c>
      <c r="G18" s="8">
        <v>5353.4</v>
      </c>
    </row>
    <row r="19" spans="1:7" x14ac:dyDescent="0.25">
      <c r="A19" s="6" t="s">
        <v>55</v>
      </c>
      <c r="B19" s="20">
        <v>42583</v>
      </c>
      <c r="C19" s="6" t="s">
        <v>64</v>
      </c>
      <c r="D19" s="6" t="s">
        <v>18</v>
      </c>
      <c r="E19" s="28">
        <f t="shared" si="0"/>
        <v>10784.000000000002</v>
      </c>
      <c r="F19" s="8">
        <v>0.57999999999999996</v>
      </c>
      <c r="G19" s="8">
        <v>6254.72</v>
      </c>
    </row>
    <row r="20" spans="1:7" x14ac:dyDescent="0.25">
      <c r="A20" s="6" t="s">
        <v>39</v>
      </c>
      <c r="B20" s="20">
        <v>42398</v>
      </c>
      <c r="C20" s="6" t="s">
        <v>64</v>
      </c>
      <c r="D20" s="6" t="s">
        <v>13</v>
      </c>
      <c r="E20" s="28">
        <f t="shared" si="0"/>
        <v>19370.000000000004</v>
      </c>
      <c r="F20" s="8">
        <v>0.57999999999999996</v>
      </c>
      <c r="G20" s="8">
        <v>11234.6</v>
      </c>
    </row>
    <row r="21" spans="1:7" x14ac:dyDescent="0.25">
      <c r="A21" s="6" t="s">
        <v>39</v>
      </c>
      <c r="B21" s="20">
        <v>42419</v>
      </c>
      <c r="C21" s="6" t="s">
        <v>64</v>
      </c>
      <c r="D21" s="6" t="s">
        <v>13</v>
      </c>
      <c r="E21" s="28">
        <f t="shared" si="0"/>
        <v>16525</v>
      </c>
      <c r="F21" s="8">
        <v>0.57999999999999996</v>
      </c>
      <c r="G21" s="8">
        <v>9584.5</v>
      </c>
    </row>
    <row r="22" spans="1:7" x14ac:dyDescent="0.25">
      <c r="A22" s="6" t="s">
        <v>39</v>
      </c>
      <c r="B22" s="20">
        <v>42503</v>
      </c>
      <c r="C22" s="6" t="s">
        <v>64</v>
      </c>
      <c r="D22" s="6" t="s">
        <v>17</v>
      </c>
      <c r="E22" s="28">
        <f t="shared" si="0"/>
        <v>16028</v>
      </c>
      <c r="F22" s="8">
        <v>0.57999999999999996</v>
      </c>
      <c r="G22" s="8">
        <v>9296.24</v>
      </c>
    </row>
    <row r="23" spans="1:7" x14ac:dyDescent="0.25">
      <c r="A23" s="6" t="s">
        <v>39</v>
      </c>
      <c r="B23" s="20">
        <v>42583</v>
      </c>
      <c r="C23" s="6" t="s">
        <v>64</v>
      </c>
      <c r="D23" s="6" t="s">
        <v>18</v>
      </c>
      <c r="E23" s="28">
        <f t="shared" si="0"/>
        <v>18486</v>
      </c>
      <c r="F23" s="8">
        <v>0.57999999999999996</v>
      </c>
      <c r="G23" s="8">
        <v>10721.88</v>
      </c>
    </row>
    <row r="24" spans="1:7" x14ac:dyDescent="0.25">
      <c r="A24" s="6" t="s">
        <v>65</v>
      </c>
      <c r="B24" s="20">
        <v>42318</v>
      </c>
      <c r="C24" s="6" t="s">
        <v>64</v>
      </c>
      <c r="D24" s="6" t="s">
        <v>10</v>
      </c>
      <c r="E24" s="28">
        <f t="shared" si="0"/>
        <v>114546</v>
      </c>
      <c r="F24" s="8">
        <v>0.57999999999999996</v>
      </c>
      <c r="G24" s="8">
        <v>66436.679999999993</v>
      </c>
    </row>
    <row r="25" spans="1:7" x14ac:dyDescent="0.25">
      <c r="A25" s="6" t="s">
        <v>8</v>
      </c>
      <c r="B25" s="20">
        <v>42432</v>
      </c>
      <c r="C25" s="6" t="s">
        <v>64</v>
      </c>
      <c r="D25" s="6" t="s">
        <v>13</v>
      </c>
      <c r="E25" s="28">
        <f t="shared" si="0"/>
        <v>98382</v>
      </c>
      <c r="F25" s="8">
        <v>0.57999999999999996</v>
      </c>
      <c r="G25" s="8">
        <v>57061.56</v>
      </c>
    </row>
    <row r="26" spans="1:7" x14ac:dyDescent="0.25">
      <c r="A26" s="6" t="s">
        <v>8</v>
      </c>
      <c r="B26" s="20">
        <v>42502</v>
      </c>
      <c r="C26" s="6" t="s">
        <v>64</v>
      </c>
      <c r="D26" s="6" t="s">
        <v>17</v>
      </c>
      <c r="E26" s="28">
        <f t="shared" si="0"/>
        <v>95130.000000000015</v>
      </c>
      <c r="F26" s="8">
        <v>0.57999999999999996</v>
      </c>
      <c r="G26" s="8">
        <v>55175.4</v>
      </c>
    </row>
    <row r="27" spans="1:7" x14ac:dyDescent="0.25">
      <c r="A27" s="6" t="s">
        <v>8</v>
      </c>
      <c r="B27" s="20">
        <v>42600</v>
      </c>
      <c r="C27" s="6" t="s">
        <v>64</v>
      </c>
      <c r="D27" s="6" t="s">
        <v>18</v>
      </c>
      <c r="E27" s="28">
        <f t="shared" si="0"/>
        <v>110141</v>
      </c>
      <c r="F27" s="8">
        <v>0.57999999999999996</v>
      </c>
      <c r="G27" s="8">
        <v>63881.78</v>
      </c>
    </row>
    <row r="28" spans="1:7" x14ac:dyDescent="0.25">
      <c r="A28" s="6" t="s">
        <v>24</v>
      </c>
      <c r="B28" s="20">
        <v>42306</v>
      </c>
      <c r="C28" s="6" t="s">
        <v>64</v>
      </c>
      <c r="D28" s="6" t="s">
        <v>10</v>
      </c>
      <c r="E28" s="28">
        <f t="shared" si="0"/>
        <v>40497</v>
      </c>
      <c r="F28" s="8">
        <v>0.57999999999999996</v>
      </c>
      <c r="G28" s="8">
        <v>23488.26</v>
      </c>
    </row>
    <row r="29" spans="1:7" x14ac:dyDescent="0.25">
      <c r="A29" s="6" t="s">
        <v>24</v>
      </c>
      <c r="B29" s="20">
        <v>42412</v>
      </c>
      <c r="C29" s="6" t="s">
        <v>64</v>
      </c>
      <c r="D29" s="6" t="s">
        <v>13</v>
      </c>
      <c r="E29" s="28">
        <f t="shared" si="0"/>
        <v>34372</v>
      </c>
      <c r="F29" s="8">
        <v>0.57999999999999996</v>
      </c>
      <c r="G29" s="8">
        <v>19935.759999999998</v>
      </c>
    </row>
    <row r="30" spans="1:7" x14ac:dyDescent="0.25">
      <c r="A30" s="6" t="s">
        <v>24</v>
      </c>
      <c r="B30" s="20">
        <v>42506</v>
      </c>
      <c r="C30" s="6" t="s">
        <v>64</v>
      </c>
      <c r="D30" s="6" t="s">
        <v>17</v>
      </c>
      <c r="E30" s="28">
        <f t="shared" si="0"/>
        <v>34036.000000000007</v>
      </c>
      <c r="F30" s="8">
        <v>0.57999999999999996</v>
      </c>
      <c r="G30" s="8">
        <v>19740.88</v>
      </c>
    </row>
    <row r="31" spans="1:7" x14ac:dyDescent="0.25">
      <c r="A31" s="6" t="s">
        <v>24</v>
      </c>
      <c r="B31" s="20">
        <v>42626</v>
      </c>
      <c r="C31" s="6" t="s">
        <v>64</v>
      </c>
      <c r="D31" s="6" t="s">
        <v>18</v>
      </c>
      <c r="E31" s="28">
        <f t="shared" si="0"/>
        <v>39420</v>
      </c>
      <c r="F31" s="8">
        <v>0.57999999999999996</v>
      </c>
      <c r="G31" s="8">
        <v>22863.599999999999</v>
      </c>
    </row>
    <row r="32" spans="1:7" x14ac:dyDescent="0.25">
      <c r="A32" s="6" t="s">
        <v>14</v>
      </c>
      <c r="B32" s="20">
        <v>42304</v>
      </c>
      <c r="C32" s="6" t="s">
        <v>64</v>
      </c>
      <c r="D32" s="6" t="s">
        <v>10</v>
      </c>
      <c r="E32" s="28">
        <f t="shared" si="0"/>
        <v>93835.000000000015</v>
      </c>
      <c r="F32" s="8">
        <v>0.57999999999999996</v>
      </c>
      <c r="G32" s="8">
        <v>54424.3</v>
      </c>
    </row>
    <row r="33" spans="1:7" x14ac:dyDescent="0.25">
      <c r="A33" s="6" t="s">
        <v>14</v>
      </c>
      <c r="B33" s="20">
        <v>42409</v>
      </c>
      <c r="C33" s="6" t="s">
        <v>64</v>
      </c>
      <c r="D33" s="6" t="s">
        <v>13</v>
      </c>
      <c r="E33" s="28">
        <f t="shared" si="0"/>
        <v>94968.000000000015</v>
      </c>
      <c r="F33" s="8">
        <v>0.57999999999999996</v>
      </c>
      <c r="G33" s="8">
        <v>55081.440000000002</v>
      </c>
    </row>
    <row r="34" spans="1:7" x14ac:dyDescent="0.25">
      <c r="A34" s="6" t="s">
        <v>14</v>
      </c>
      <c r="B34" s="20">
        <v>42494</v>
      </c>
      <c r="C34" s="6" t="s">
        <v>64</v>
      </c>
      <c r="D34" s="6" t="s">
        <v>17</v>
      </c>
      <c r="E34" s="28">
        <f t="shared" si="0"/>
        <v>77899</v>
      </c>
      <c r="F34" s="8">
        <v>0.57999999999999996</v>
      </c>
      <c r="G34" s="8">
        <v>45181.42</v>
      </c>
    </row>
    <row r="35" spans="1:7" x14ac:dyDescent="0.25">
      <c r="A35" s="6" t="s">
        <v>14</v>
      </c>
      <c r="B35" s="20">
        <v>42579</v>
      </c>
      <c r="C35" s="6" t="s">
        <v>64</v>
      </c>
      <c r="D35" s="6" t="s">
        <v>18</v>
      </c>
      <c r="E35" s="28">
        <f t="shared" si="0"/>
        <v>97635.000000000015</v>
      </c>
      <c r="F35" s="8">
        <v>0.57999999999999996</v>
      </c>
      <c r="G35" s="8">
        <v>56628.3</v>
      </c>
    </row>
    <row r="36" spans="1:7" x14ac:dyDescent="0.25">
      <c r="A36" s="6" t="s">
        <v>54</v>
      </c>
      <c r="B36" s="20">
        <v>42314</v>
      </c>
      <c r="C36" s="6" t="s">
        <v>64</v>
      </c>
      <c r="D36" s="6" t="s">
        <v>10</v>
      </c>
      <c r="E36" s="28">
        <f t="shared" si="0"/>
        <v>15430</v>
      </c>
      <c r="F36" s="8">
        <v>0.57999999999999996</v>
      </c>
      <c r="G36" s="8">
        <v>8949.4</v>
      </c>
    </row>
    <row r="37" spans="1:7" x14ac:dyDescent="0.25">
      <c r="A37" s="6" t="s">
        <v>54</v>
      </c>
      <c r="B37" s="20">
        <v>42419</v>
      </c>
      <c r="C37" s="6" t="s">
        <v>64</v>
      </c>
      <c r="D37" s="6" t="s">
        <v>13</v>
      </c>
      <c r="E37" s="28">
        <f t="shared" si="0"/>
        <v>14300.000000000002</v>
      </c>
      <c r="F37" s="8">
        <v>0.57999999999999996</v>
      </c>
      <c r="G37" s="8">
        <v>8294</v>
      </c>
    </row>
    <row r="38" spans="1:7" x14ac:dyDescent="0.25">
      <c r="A38" s="6" t="s">
        <v>54</v>
      </c>
      <c r="B38" s="20">
        <v>42506</v>
      </c>
      <c r="C38" s="6" t="s">
        <v>64</v>
      </c>
      <c r="D38" s="6" t="s">
        <v>17</v>
      </c>
      <c r="E38" s="28">
        <f t="shared" si="0"/>
        <v>12706</v>
      </c>
      <c r="F38" s="8">
        <v>0.57999999999999996</v>
      </c>
      <c r="G38" s="8">
        <v>7369.48</v>
      </c>
    </row>
    <row r="39" spans="1:7" x14ac:dyDescent="0.25">
      <c r="A39" s="6" t="s">
        <v>54</v>
      </c>
      <c r="B39" s="20">
        <v>42611</v>
      </c>
      <c r="C39" s="6" t="s">
        <v>64</v>
      </c>
      <c r="D39" s="6" t="s">
        <v>18</v>
      </c>
      <c r="E39" s="28">
        <f t="shared" si="0"/>
        <v>14708</v>
      </c>
      <c r="F39" s="8">
        <v>0.57999999999999996</v>
      </c>
      <c r="G39" s="8">
        <v>8530.64</v>
      </c>
    </row>
    <row r="40" spans="1:7" x14ac:dyDescent="0.25">
      <c r="A40" s="6" t="s">
        <v>66</v>
      </c>
      <c r="B40" s="20">
        <v>42628</v>
      </c>
      <c r="C40" s="6" t="s">
        <v>64</v>
      </c>
      <c r="D40" s="6" t="s">
        <v>18</v>
      </c>
      <c r="E40" s="28">
        <f t="shared" si="0"/>
        <v>10247.000000000002</v>
      </c>
      <c r="F40" s="8">
        <v>0.57999999999999996</v>
      </c>
      <c r="G40" s="8">
        <v>5943.26</v>
      </c>
    </row>
    <row r="41" spans="1:7" x14ac:dyDescent="0.25">
      <c r="A41" s="17"/>
      <c r="B41" s="17"/>
      <c r="C41" s="17"/>
      <c r="D41" s="17"/>
      <c r="E41" s="29">
        <f>SUM(E4:E40)</f>
        <v>1507292</v>
      </c>
      <c r="F41" s="8">
        <v>0.57999999999999996</v>
      </c>
      <c r="G41" s="13">
        <f>SUM(G4:G40)</f>
        <v>874229.36000000022</v>
      </c>
    </row>
    <row r="43" spans="1:7" x14ac:dyDescent="0.25">
      <c r="A43" s="9" t="s">
        <v>63</v>
      </c>
      <c r="B43" s="10" t="s">
        <v>20</v>
      </c>
      <c r="C43" s="9" t="s">
        <v>22</v>
      </c>
      <c r="D43" s="9" t="s">
        <v>44</v>
      </c>
    </row>
    <row r="44" spans="1:7" x14ac:dyDescent="0.25">
      <c r="A44" s="21" t="s">
        <v>58</v>
      </c>
      <c r="B44" s="30">
        <f>SUM(E4:E7)</f>
        <v>61640</v>
      </c>
      <c r="C44" s="22">
        <f>SUM(G4:G7)</f>
        <v>35751.200000000004</v>
      </c>
      <c r="D44" s="42">
        <f>B44/$B$54</f>
        <v>4.0894531384761547E-2</v>
      </c>
    </row>
    <row r="45" spans="1:7" x14ac:dyDescent="0.25">
      <c r="A45" s="6" t="s">
        <v>12</v>
      </c>
      <c r="B45" s="28">
        <f>C45/0.58</f>
        <v>164811.00000000003</v>
      </c>
      <c r="C45" s="8">
        <f>SUM(G8:G11)</f>
        <v>95590.38</v>
      </c>
      <c r="D45" s="42">
        <f t="shared" ref="D45:D54" si="1">B45/$B$54</f>
        <v>0.10934244990353563</v>
      </c>
    </row>
    <row r="46" spans="1:7" x14ac:dyDescent="0.25">
      <c r="A46" s="6" t="s">
        <v>5</v>
      </c>
      <c r="B46" s="28">
        <f t="shared" ref="B46:B53" si="2">C46/0.58</f>
        <v>172075</v>
      </c>
      <c r="C46" s="8">
        <f>SUM(G12:G15)</f>
        <v>99803.5</v>
      </c>
      <c r="D46" s="42">
        <f t="shared" si="1"/>
        <v>0.11416168864427065</v>
      </c>
    </row>
    <row r="47" spans="1:7" x14ac:dyDescent="0.25">
      <c r="A47" s="6" t="s">
        <v>55</v>
      </c>
      <c r="B47" s="28">
        <f t="shared" si="2"/>
        <v>40105.000000000007</v>
      </c>
      <c r="C47" s="8">
        <f>SUM(G16:G19)</f>
        <v>23260.9</v>
      </c>
      <c r="D47" s="42">
        <f t="shared" si="1"/>
        <v>2.660731961690237E-2</v>
      </c>
    </row>
    <row r="48" spans="1:7" x14ac:dyDescent="0.25">
      <c r="A48" s="6" t="s">
        <v>39</v>
      </c>
      <c r="B48" s="28">
        <f t="shared" si="2"/>
        <v>70409</v>
      </c>
      <c r="C48" s="8">
        <f>SUM(G20:G23)</f>
        <v>40837.219999999994</v>
      </c>
      <c r="D48" s="42">
        <f t="shared" si="1"/>
        <v>4.6712249517678064E-2</v>
      </c>
    </row>
    <row r="49" spans="1:4" x14ac:dyDescent="0.25">
      <c r="A49" s="6" t="s">
        <v>8</v>
      </c>
      <c r="B49" s="28">
        <f t="shared" si="2"/>
        <v>418199</v>
      </c>
      <c r="C49" s="8">
        <f>SUM(G24:G27)</f>
        <v>242555.41999999998</v>
      </c>
      <c r="D49" s="42">
        <f t="shared" si="1"/>
        <v>0.27745055370823968</v>
      </c>
    </row>
    <row r="50" spans="1:4" x14ac:dyDescent="0.25">
      <c r="A50" s="6" t="s">
        <v>24</v>
      </c>
      <c r="B50" s="28">
        <f t="shared" si="2"/>
        <v>148325</v>
      </c>
      <c r="C50" s="8">
        <f>SUM(G28:G31)</f>
        <v>86028.5</v>
      </c>
      <c r="D50" s="42">
        <f t="shared" si="1"/>
        <v>9.8404954050044721E-2</v>
      </c>
    </row>
    <row r="51" spans="1:4" x14ac:dyDescent="0.25">
      <c r="A51" s="6" t="s">
        <v>14</v>
      </c>
      <c r="B51" s="28">
        <f t="shared" si="2"/>
        <v>364337.00000000006</v>
      </c>
      <c r="C51" s="8">
        <f>SUM(G32:G35)</f>
        <v>211315.46000000002</v>
      </c>
      <c r="D51" s="42">
        <f t="shared" si="1"/>
        <v>0.2417162699729051</v>
      </c>
    </row>
    <row r="52" spans="1:4" x14ac:dyDescent="0.25">
      <c r="A52" s="6" t="s">
        <v>54</v>
      </c>
      <c r="B52" s="28">
        <f t="shared" si="2"/>
        <v>57144.000000000015</v>
      </c>
      <c r="C52" s="8">
        <f>SUM(G36:G39)</f>
        <v>33143.520000000004</v>
      </c>
      <c r="D52" s="42">
        <f t="shared" si="1"/>
        <v>3.791169859589251E-2</v>
      </c>
    </row>
    <row r="53" spans="1:4" x14ac:dyDescent="0.25">
      <c r="A53" s="6" t="s">
        <v>66</v>
      </c>
      <c r="B53" s="28">
        <f t="shared" si="2"/>
        <v>10247.000000000002</v>
      </c>
      <c r="C53" s="8">
        <f>SUM(G40)</f>
        <v>5943.26</v>
      </c>
      <c r="D53" s="42">
        <f t="shared" si="1"/>
        <v>6.7982846057698188E-3</v>
      </c>
    </row>
    <row r="54" spans="1:4" x14ac:dyDescent="0.25">
      <c r="A54" s="12" t="s">
        <v>9</v>
      </c>
      <c r="B54" s="29">
        <f>SUM(B44:B53)</f>
        <v>1507292</v>
      </c>
      <c r="C54" s="13">
        <f>SUM(C44:C53)</f>
        <v>874229.3600000001</v>
      </c>
      <c r="D54" s="43">
        <f t="shared" si="1"/>
        <v>1</v>
      </c>
    </row>
  </sheetData>
  <autoFilter ref="A3:G3" xr:uid="{00000000-0009-0000-0000-00000A000000}">
    <sortState xmlns:xlrd2="http://schemas.microsoft.com/office/spreadsheetml/2017/richdata2" ref="A4:G41">
      <sortCondition ref="A3"/>
    </sortState>
  </autoFilter>
  <pageMargins left="0.7" right="0.7" top="0.75" bottom="0.75" header="0.3" footer="0.3"/>
  <pageSetup scale="90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57"/>
  <sheetViews>
    <sheetView topLeftCell="A16" workbookViewId="0">
      <selection activeCell="D47" sqref="D47:D56"/>
    </sheetView>
  </sheetViews>
  <sheetFormatPr defaultRowHeight="15" x14ac:dyDescent="0.25"/>
  <cols>
    <col min="1" max="1" width="19.42578125" customWidth="1"/>
    <col min="2" max="2" width="19.7109375" customWidth="1"/>
    <col min="3" max="3" width="16.42578125" customWidth="1"/>
    <col min="4" max="4" width="12.140625" customWidth="1"/>
    <col min="5" max="5" width="18.28515625" customWidth="1"/>
    <col min="7" max="7" width="19" customWidth="1"/>
  </cols>
  <sheetData>
    <row r="1" spans="1:7" x14ac:dyDescent="0.25">
      <c r="A1" s="1" t="s">
        <v>67</v>
      </c>
    </row>
    <row r="3" spans="1:7" x14ac:dyDescent="0.25">
      <c r="A3" s="9" t="s">
        <v>0</v>
      </c>
      <c r="B3" s="9" t="s">
        <v>7</v>
      </c>
      <c r="C3" s="9" t="s">
        <v>15</v>
      </c>
      <c r="D3" s="9" t="s">
        <v>11</v>
      </c>
      <c r="E3" s="9" t="s">
        <v>4</v>
      </c>
      <c r="F3" s="9" t="s">
        <v>1</v>
      </c>
      <c r="G3" s="9" t="s">
        <v>2</v>
      </c>
    </row>
    <row r="4" spans="1:7" x14ac:dyDescent="0.25">
      <c r="A4" s="7" t="s">
        <v>58</v>
      </c>
      <c r="B4" s="20">
        <v>42739</v>
      </c>
      <c r="C4" s="6" t="s">
        <v>69</v>
      </c>
      <c r="D4" s="6" t="s">
        <v>10</v>
      </c>
      <c r="E4" s="28">
        <f t="shared" ref="E4:E43" si="0">G4/F4</f>
        <v>17731</v>
      </c>
      <c r="F4" s="8">
        <v>0.53</v>
      </c>
      <c r="G4" s="8">
        <v>9397.43</v>
      </c>
    </row>
    <row r="5" spans="1:7" x14ac:dyDescent="0.25">
      <c r="A5" s="6" t="s">
        <v>58</v>
      </c>
      <c r="B5" s="20">
        <v>42788</v>
      </c>
      <c r="C5" s="6" t="s">
        <v>69</v>
      </c>
      <c r="D5" s="6" t="s">
        <v>13</v>
      </c>
      <c r="E5" s="28">
        <f t="shared" si="0"/>
        <v>17906</v>
      </c>
      <c r="F5" s="8">
        <v>0.53</v>
      </c>
      <c r="G5" s="8">
        <v>9490.18</v>
      </c>
    </row>
    <row r="6" spans="1:7" x14ac:dyDescent="0.25">
      <c r="A6" s="6" t="s">
        <v>58</v>
      </c>
      <c r="B6" s="20">
        <v>42870</v>
      </c>
      <c r="C6" s="6" t="s">
        <v>69</v>
      </c>
      <c r="D6" s="6" t="s">
        <v>17</v>
      </c>
      <c r="E6" s="28">
        <f t="shared" si="0"/>
        <v>14161</v>
      </c>
      <c r="F6" s="8">
        <v>0.53</v>
      </c>
      <c r="G6" s="8">
        <v>7505.33</v>
      </c>
    </row>
    <row r="7" spans="1:7" x14ac:dyDescent="0.25">
      <c r="A7" s="6" t="s">
        <v>58</v>
      </c>
      <c r="B7" s="20">
        <v>42999</v>
      </c>
      <c r="C7" s="6" t="s">
        <v>69</v>
      </c>
      <c r="D7" s="6" t="s">
        <v>18</v>
      </c>
      <c r="E7" s="28">
        <f t="shared" si="0"/>
        <v>14415.999999999998</v>
      </c>
      <c r="F7" s="8">
        <v>0.53</v>
      </c>
      <c r="G7" s="8">
        <v>7640.48</v>
      </c>
    </row>
    <row r="8" spans="1:7" x14ac:dyDescent="0.25">
      <c r="A8" s="6" t="s">
        <v>12</v>
      </c>
      <c r="B8" s="20">
        <v>42691</v>
      </c>
      <c r="C8" s="6" t="s">
        <v>69</v>
      </c>
      <c r="D8" s="6" t="s">
        <v>10</v>
      </c>
      <c r="E8" s="28">
        <f t="shared" si="0"/>
        <v>47303</v>
      </c>
      <c r="F8" s="8">
        <v>0.53</v>
      </c>
      <c r="G8" s="8">
        <v>25070.59</v>
      </c>
    </row>
    <row r="9" spans="1:7" x14ac:dyDescent="0.25">
      <c r="A9" s="6" t="s">
        <v>12</v>
      </c>
      <c r="B9" s="20">
        <v>42790</v>
      </c>
      <c r="C9" s="6" t="s">
        <v>69</v>
      </c>
      <c r="D9" s="6" t="s">
        <v>13</v>
      </c>
      <c r="E9" s="28">
        <f t="shared" si="0"/>
        <v>44322</v>
      </c>
      <c r="F9" s="8">
        <v>0.53</v>
      </c>
      <c r="G9" s="8">
        <v>23490.66</v>
      </c>
    </row>
    <row r="10" spans="1:7" x14ac:dyDescent="0.25">
      <c r="A10" s="6" t="s">
        <v>12</v>
      </c>
      <c r="B10" s="20">
        <v>42878</v>
      </c>
      <c r="C10" s="6" t="s">
        <v>69</v>
      </c>
      <c r="D10" s="6" t="s">
        <v>17</v>
      </c>
      <c r="E10" s="28">
        <f t="shared" si="0"/>
        <v>39985</v>
      </c>
      <c r="F10" s="8">
        <v>0.53</v>
      </c>
      <c r="G10" s="8">
        <v>21192.05</v>
      </c>
    </row>
    <row r="11" spans="1:7" x14ac:dyDescent="0.25">
      <c r="A11" s="6" t="s">
        <v>12</v>
      </c>
      <c r="B11" s="20">
        <v>42955</v>
      </c>
      <c r="C11" s="6" t="s">
        <v>69</v>
      </c>
      <c r="D11" s="6" t="s">
        <v>18</v>
      </c>
      <c r="E11" s="28">
        <f t="shared" si="0"/>
        <v>43313.999999999993</v>
      </c>
      <c r="F11" s="8">
        <v>0.53</v>
      </c>
      <c r="G11" s="8">
        <v>22956.42</v>
      </c>
    </row>
    <row r="12" spans="1:7" x14ac:dyDescent="0.25">
      <c r="A12" s="6" t="s">
        <v>5</v>
      </c>
      <c r="B12" s="20">
        <v>42675</v>
      </c>
      <c r="C12" s="6" t="s">
        <v>69</v>
      </c>
      <c r="D12" s="6" t="s">
        <v>10</v>
      </c>
      <c r="E12" s="28">
        <f t="shared" si="0"/>
        <v>43343</v>
      </c>
      <c r="F12" s="8">
        <v>0.53</v>
      </c>
      <c r="G12" s="8">
        <v>22971.79</v>
      </c>
    </row>
    <row r="13" spans="1:7" x14ac:dyDescent="0.25">
      <c r="A13" s="6" t="s">
        <v>5</v>
      </c>
      <c r="B13" s="20">
        <v>42769</v>
      </c>
      <c r="C13" s="6" t="s">
        <v>69</v>
      </c>
      <c r="D13" s="6" t="s">
        <v>13</v>
      </c>
      <c r="E13" s="28">
        <f t="shared" si="0"/>
        <v>45056.999999999993</v>
      </c>
      <c r="F13" s="8">
        <v>0.53</v>
      </c>
      <c r="G13" s="8">
        <v>23880.21</v>
      </c>
    </row>
    <row r="14" spans="1:7" x14ac:dyDescent="0.25">
      <c r="A14" s="6" t="s">
        <v>5</v>
      </c>
      <c r="B14" s="20">
        <v>42860</v>
      </c>
      <c r="C14" s="6" t="s">
        <v>69</v>
      </c>
      <c r="D14" s="6" t="s">
        <v>17</v>
      </c>
      <c r="E14" s="28">
        <f t="shared" si="0"/>
        <v>41893</v>
      </c>
      <c r="F14" s="8">
        <v>0.53</v>
      </c>
      <c r="G14" s="8">
        <v>22203.29</v>
      </c>
    </row>
    <row r="15" spans="1:7" x14ac:dyDescent="0.25">
      <c r="A15" s="6" t="s">
        <v>5</v>
      </c>
      <c r="B15" s="20">
        <v>42943</v>
      </c>
      <c r="C15" s="6" t="s">
        <v>69</v>
      </c>
      <c r="D15" s="6" t="s">
        <v>18</v>
      </c>
      <c r="E15" s="28">
        <f t="shared" si="0"/>
        <v>43596</v>
      </c>
      <c r="F15" s="8">
        <v>0.53</v>
      </c>
      <c r="G15" s="8">
        <v>23105.88</v>
      </c>
    </row>
    <row r="16" spans="1:7" x14ac:dyDescent="0.25">
      <c r="A16" s="6" t="s">
        <v>55</v>
      </c>
      <c r="B16" s="20">
        <v>42691</v>
      </c>
      <c r="C16" s="6" t="s">
        <v>69</v>
      </c>
      <c r="D16" s="6" t="s">
        <v>10</v>
      </c>
      <c r="E16" s="28">
        <f t="shared" si="0"/>
        <v>11382</v>
      </c>
      <c r="F16" s="8">
        <v>0.53</v>
      </c>
      <c r="G16" s="8">
        <v>6032.46</v>
      </c>
    </row>
    <row r="17" spans="1:7" x14ac:dyDescent="0.25">
      <c r="A17" s="6" t="s">
        <v>55</v>
      </c>
      <c r="B17" s="20">
        <v>42801</v>
      </c>
      <c r="C17" s="6" t="s">
        <v>69</v>
      </c>
      <c r="D17" s="6" t="s">
        <v>13</v>
      </c>
      <c r="E17" s="28">
        <f t="shared" si="0"/>
        <v>11589.999999999998</v>
      </c>
      <c r="F17" s="8">
        <v>0.53</v>
      </c>
      <c r="G17" s="8">
        <v>6142.7</v>
      </c>
    </row>
    <row r="18" spans="1:7" x14ac:dyDescent="0.25">
      <c r="A18" s="6" t="s">
        <v>55</v>
      </c>
      <c r="B18" s="20">
        <v>42874</v>
      </c>
      <c r="C18" s="6" t="s">
        <v>69</v>
      </c>
      <c r="D18" s="6" t="s">
        <v>17</v>
      </c>
      <c r="E18" s="28">
        <f t="shared" si="0"/>
        <v>10582</v>
      </c>
      <c r="F18" s="8">
        <v>0.53</v>
      </c>
      <c r="G18" s="8">
        <v>5608.46</v>
      </c>
    </row>
    <row r="19" spans="1:7" x14ac:dyDescent="0.25">
      <c r="A19" s="6" t="s">
        <v>55</v>
      </c>
      <c r="B19" s="20">
        <v>42955</v>
      </c>
      <c r="C19" s="6" t="s">
        <v>69</v>
      </c>
      <c r="D19" s="6" t="s">
        <v>18</v>
      </c>
      <c r="E19" s="28">
        <f t="shared" si="0"/>
        <v>10421</v>
      </c>
      <c r="F19" s="8">
        <v>0.53</v>
      </c>
      <c r="G19" s="8">
        <v>5523.13</v>
      </c>
    </row>
    <row r="20" spans="1:7" x14ac:dyDescent="0.25">
      <c r="A20" s="6" t="s">
        <v>39</v>
      </c>
      <c r="B20" s="20">
        <v>42732</v>
      </c>
      <c r="C20" s="6" t="s">
        <v>69</v>
      </c>
      <c r="D20" s="6" t="s">
        <v>10</v>
      </c>
      <c r="E20" s="28">
        <f t="shared" si="0"/>
        <v>19698</v>
      </c>
      <c r="F20" s="8">
        <v>0.53</v>
      </c>
      <c r="G20" s="8">
        <v>10439.94</v>
      </c>
    </row>
    <row r="21" spans="1:7" x14ac:dyDescent="0.25">
      <c r="A21" s="6" t="s">
        <v>39</v>
      </c>
      <c r="B21" s="20">
        <v>42796</v>
      </c>
      <c r="C21" s="6" t="s">
        <v>69</v>
      </c>
      <c r="D21" s="6" t="s">
        <v>13</v>
      </c>
      <c r="E21" s="28">
        <f t="shared" si="0"/>
        <v>19353</v>
      </c>
      <c r="F21" s="8">
        <v>0.53</v>
      </c>
      <c r="G21" s="8">
        <v>10257.09</v>
      </c>
    </row>
    <row r="22" spans="1:7" x14ac:dyDescent="0.25">
      <c r="A22" s="6" t="s">
        <v>39</v>
      </c>
      <c r="B22" s="20">
        <v>42879</v>
      </c>
      <c r="C22" s="6" t="s">
        <v>69</v>
      </c>
      <c r="D22" s="6" t="s">
        <v>17</v>
      </c>
      <c r="E22" s="28">
        <f t="shared" si="0"/>
        <v>17204</v>
      </c>
      <c r="F22" s="8">
        <v>0.53</v>
      </c>
      <c r="G22" s="8">
        <v>9118.1200000000008</v>
      </c>
    </row>
    <row r="23" spans="1:7" x14ac:dyDescent="0.25">
      <c r="A23" s="6" t="s">
        <v>39</v>
      </c>
      <c r="B23" s="20">
        <v>42942</v>
      </c>
      <c r="C23" s="6" t="s">
        <v>69</v>
      </c>
      <c r="D23" s="6" t="s">
        <v>18</v>
      </c>
      <c r="E23" s="28">
        <f t="shared" si="0"/>
        <v>16945</v>
      </c>
      <c r="F23" s="8">
        <v>0.53</v>
      </c>
      <c r="G23" s="8">
        <v>8980.85</v>
      </c>
    </row>
    <row r="24" spans="1:7" x14ac:dyDescent="0.25">
      <c r="A24" s="6" t="s">
        <v>8</v>
      </c>
      <c r="B24" s="20">
        <v>42719</v>
      </c>
      <c r="C24" s="6" t="s">
        <v>69</v>
      </c>
      <c r="D24" s="6" t="s">
        <v>10</v>
      </c>
      <c r="E24" s="28">
        <f t="shared" si="0"/>
        <v>118641</v>
      </c>
      <c r="F24" s="8">
        <v>0.53</v>
      </c>
      <c r="G24" s="8">
        <v>62879.73</v>
      </c>
    </row>
    <row r="25" spans="1:7" x14ac:dyDescent="0.25">
      <c r="A25" s="6" t="s">
        <v>8</v>
      </c>
      <c r="B25" s="20">
        <v>42804</v>
      </c>
      <c r="C25" s="6" t="s">
        <v>69</v>
      </c>
      <c r="D25" s="6" t="s">
        <v>13</v>
      </c>
      <c r="E25" s="28">
        <f t="shared" si="0"/>
        <v>118947</v>
      </c>
      <c r="F25" s="8">
        <v>0.53</v>
      </c>
      <c r="G25" s="8">
        <v>63041.91</v>
      </c>
    </row>
    <row r="26" spans="1:7" x14ac:dyDescent="0.25">
      <c r="A26" s="6" t="s">
        <v>8</v>
      </c>
      <c r="B26" s="20">
        <v>42878</v>
      </c>
      <c r="C26" s="6" t="s">
        <v>69</v>
      </c>
      <c r="D26" s="6" t="s">
        <v>17</v>
      </c>
      <c r="E26" s="28">
        <f t="shared" si="0"/>
        <v>105789.99999999999</v>
      </c>
      <c r="F26" s="8">
        <v>0.53</v>
      </c>
      <c r="G26" s="8">
        <v>56068.7</v>
      </c>
    </row>
    <row r="27" spans="1:7" x14ac:dyDescent="0.25">
      <c r="A27" s="6" t="s">
        <v>8</v>
      </c>
      <c r="B27" s="20">
        <v>43105</v>
      </c>
      <c r="C27" s="6" t="s">
        <v>69</v>
      </c>
      <c r="D27" s="6" t="s">
        <v>18</v>
      </c>
      <c r="E27" s="28">
        <f t="shared" si="0"/>
        <v>107548</v>
      </c>
      <c r="F27" s="8">
        <v>0.53</v>
      </c>
      <c r="G27" s="8">
        <v>57000.44</v>
      </c>
    </row>
    <row r="28" spans="1:7" x14ac:dyDescent="0.25">
      <c r="A28" s="6" t="s">
        <v>24</v>
      </c>
      <c r="B28" s="20">
        <v>42685</v>
      </c>
      <c r="C28" s="6" t="s">
        <v>69</v>
      </c>
      <c r="D28" s="6" t="s">
        <v>10</v>
      </c>
      <c r="E28" s="28">
        <f t="shared" si="0"/>
        <v>44071</v>
      </c>
      <c r="F28" s="8">
        <v>0.53</v>
      </c>
      <c r="G28" s="8">
        <v>23357.63</v>
      </c>
    </row>
    <row r="29" spans="1:7" x14ac:dyDescent="0.25">
      <c r="A29" s="6" t="s">
        <v>24</v>
      </c>
      <c r="B29" s="20">
        <v>42787</v>
      </c>
      <c r="C29" s="6" t="s">
        <v>69</v>
      </c>
      <c r="D29" s="6" t="s">
        <v>13</v>
      </c>
      <c r="E29" s="28">
        <f t="shared" si="0"/>
        <v>43360</v>
      </c>
      <c r="F29" s="8">
        <v>0.53</v>
      </c>
      <c r="G29" s="8">
        <v>22980.799999999999</v>
      </c>
    </row>
    <row r="30" spans="1:7" x14ac:dyDescent="0.25">
      <c r="A30" s="6" t="s">
        <v>24</v>
      </c>
      <c r="B30" s="20">
        <v>42878</v>
      </c>
      <c r="C30" s="6" t="s">
        <v>69</v>
      </c>
      <c r="D30" s="6" t="s">
        <v>17</v>
      </c>
      <c r="E30" s="28">
        <f t="shared" si="0"/>
        <v>36382</v>
      </c>
      <c r="F30" s="8">
        <v>0.53</v>
      </c>
      <c r="G30" s="8">
        <v>19282.46</v>
      </c>
    </row>
    <row r="31" spans="1:7" x14ac:dyDescent="0.25">
      <c r="A31" s="6" t="s">
        <v>24</v>
      </c>
      <c r="B31" s="20">
        <v>42957</v>
      </c>
      <c r="C31" s="6" t="s">
        <v>69</v>
      </c>
      <c r="D31" s="6" t="s">
        <v>18</v>
      </c>
      <c r="E31" s="28">
        <f t="shared" si="0"/>
        <v>36969</v>
      </c>
      <c r="F31" s="8">
        <v>0.53</v>
      </c>
      <c r="G31" s="8">
        <v>19593.57</v>
      </c>
    </row>
    <row r="32" spans="1:7" x14ac:dyDescent="0.25">
      <c r="A32" s="6" t="s">
        <v>14</v>
      </c>
      <c r="B32" s="20">
        <v>42689</v>
      </c>
      <c r="C32" s="6" t="s">
        <v>69</v>
      </c>
      <c r="D32" s="6" t="s">
        <v>10</v>
      </c>
      <c r="E32" s="28">
        <f t="shared" si="0"/>
        <v>97132</v>
      </c>
      <c r="F32" s="8">
        <v>0.53</v>
      </c>
      <c r="G32" s="8">
        <v>51479.96</v>
      </c>
    </row>
    <row r="33" spans="1:7" x14ac:dyDescent="0.25">
      <c r="A33" s="6" t="s">
        <v>14</v>
      </c>
      <c r="B33" s="20">
        <v>42796</v>
      </c>
      <c r="C33" s="6" t="s">
        <v>69</v>
      </c>
      <c r="D33" s="6" t="s">
        <v>13</v>
      </c>
      <c r="E33" s="28">
        <f t="shared" si="0"/>
        <v>104870.99999999999</v>
      </c>
      <c r="F33" s="8">
        <v>0.53</v>
      </c>
      <c r="G33" s="8">
        <v>55581.63</v>
      </c>
    </row>
    <row r="34" spans="1:7" x14ac:dyDescent="0.25">
      <c r="A34" s="6" t="s">
        <v>14</v>
      </c>
      <c r="B34" s="20">
        <v>42865</v>
      </c>
      <c r="C34" s="6" t="s">
        <v>69</v>
      </c>
      <c r="D34" s="6" t="s">
        <v>17</v>
      </c>
      <c r="E34" s="28">
        <f t="shared" si="0"/>
        <v>70093</v>
      </c>
      <c r="F34" s="8">
        <v>0.53</v>
      </c>
      <c r="G34" s="8">
        <v>37149.29</v>
      </c>
    </row>
    <row r="35" spans="1:7" x14ac:dyDescent="0.25">
      <c r="A35" s="6" t="s">
        <v>14</v>
      </c>
      <c r="B35" s="20">
        <v>42954</v>
      </c>
      <c r="C35" s="6" t="s">
        <v>69</v>
      </c>
      <c r="D35" s="6" t="s">
        <v>18</v>
      </c>
      <c r="E35" s="28">
        <f t="shared" si="0"/>
        <v>75814</v>
      </c>
      <c r="F35" s="8">
        <v>0.53</v>
      </c>
      <c r="G35" s="8">
        <v>40181.42</v>
      </c>
    </row>
    <row r="36" spans="1:7" x14ac:dyDescent="0.25">
      <c r="A36" s="6" t="s">
        <v>54</v>
      </c>
      <c r="B36" s="20">
        <v>42689</v>
      </c>
      <c r="C36" s="6" t="s">
        <v>69</v>
      </c>
      <c r="D36" s="6" t="s">
        <v>10</v>
      </c>
      <c r="E36" s="28">
        <f t="shared" si="0"/>
        <v>16368</v>
      </c>
      <c r="F36" s="8">
        <v>0.53</v>
      </c>
      <c r="G36" s="8">
        <v>8675.0400000000009</v>
      </c>
    </row>
    <row r="37" spans="1:7" x14ac:dyDescent="0.25">
      <c r="A37" s="6" t="s">
        <v>54</v>
      </c>
      <c r="B37" s="20">
        <v>42789</v>
      </c>
      <c r="C37" s="6" t="s">
        <v>69</v>
      </c>
      <c r="D37" s="6" t="s">
        <v>13</v>
      </c>
      <c r="E37" s="28">
        <f t="shared" si="0"/>
        <v>17343</v>
      </c>
      <c r="F37" s="8">
        <v>0.53</v>
      </c>
      <c r="G37" s="8">
        <v>9191.7900000000009</v>
      </c>
    </row>
    <row r="38" spans="1:7" x14ac:dyDescent="0.25">
      <c r="A38" s="6" t="s">
        <v>54</v>
      </c>
      <c r="B38" s="20">
        <v>42878</v>
      </c>
      <c r="C38" s="6" t="s">
        <v>69</v>
      </c>
      <c r="D38" s="6" t="s">
        <v>17</v>
      </c>
      <c r="E38" s="28">
        <f t="shared" si="0"/>
        <v>12831</v>
      </c>
      <c r="F38" s="8">
        <v>0.53</v>
      </c>
      <c r="G38" s="8">
        <v>6800.43</v>
      </c>
    </row>
    <row r="39" spans="1:7" x14ac:dyDescent="0.25">
      <c r="A39" s="6" t="s">
        <v>54</v>
      </c>
      <c r="B39" s="20">
        <v>42955</v>
      </c>
      <c r="C39" s="6" t="s">
        <v>69</v>
      </c>
      <c r="D39" s="6" t="s">
        <v>18</v>
      </c>
      <c r="E39" s="28">
        <f t="shared" si="0"/>
        <v>12600</v>
      </c>
      <c r="F39" s="8">
        <v>0.53</v>
      </c>
      <c r="G39" s="8">
        <v>6678</v>
      </c>
    </row>
    <row r="40" spans="1:7" x14ac:dyDescent="0.25">
      <c r="A40" s="6" t="s">
        <v>66</v>
      </c>
      <c r="B40" s="20">
        <v>42697</v>
      </c>
      <c r="C40" s="6" t="s">
        <v>69</v>
      </c>
      <c r="D40" s="6" t="s">
        <v>10</v>
      </c>
      <c r="E40" s="28">
        <f t="shared" si="0"/>
        <v>10472.999999999998</v>
      </c>
      <c r="F40" s="8">
        <v>0.53</v>
      </c>
      <c r="G40" s="8">
        <v>5550.69</v>
      </c>
    </row>
    <row r="41" spans="1:7" x14ac:dyDescent="0.25">
      <c r="A41" s="6" t="s">
        <v>66</v>
      </c>
      <c r="B41" s="20">
        <v>42810</v>
      </c>
      <c r="C41" s="6" t="s">
        <v>69</v>
      </c>
      <c r="D41" s="6" t="s">
        <v>13</v>
      </c>
      <c r="E41" s="28">
        <f t="shared" si="0"/>
        <v>11079.999999999998</v>
      </c>
      <c r="F41" s="8">
        <v>0.53</v>
      </c>
      <c r="G41" s="8">
        <v>5872.4</v>
      </c>
    </row>
    <row r="42" spans="1:7" x14ac:dyDescent="0.25">
      <c r="A42" s="6" t="s">
        <v>66</v>
      </c>
      <c r="B42" s="20">
        <v>42885</v>
      </c>
      <c r="C42" s="6" t="s">
        <v>69</v>
      </c>
      <c r="D42" s="6" t="s">
        <v>17</v>
      </c>
      <c r="E42" s="28">
        <f t="shared" si="0"/>
        <v>10204.999999999998</v>
      </c>
      <c r="F42" s="8">
        <v>0.53</v>
      </c>
      <c r="G42" s="8">
        <v>5408.65</v>
      </c>
    </row>
    <row r="43" spans="1:7" x14ac:dyDescent="0.25">
      <c r="A43" s="6" t="s">
        <v>66</v>
      </c>
      <c r="B43" s="20">
        <v>42961</v>
      </c>
      <c r="C43" s="6" t="s">
        <v>69</v>
      </c>
      <c r="D43" s="6" t="s">
        <v>18</v>
      </c>
      <c r="E43" s="28">
        <f t="shared" si="0"/>
        <v>10099</v>
      </c>
      <c r="F43" s="8">
        <v>0.53</v>
      </c>
      <c r="G43" s="8">
        <v>5352.47</v>
      </c>
    </row>
    <row r="44" spans="1:7" x14ac:dyDescent="0.25">
      <c r="A44" s="17"/>
      <c r="B44" s="17"/>
      <c r="C44" s="17"/>
      <c r="D44" s="17"/>
      <c r="E44" s="29">
        <f>SUM(E4:E43)</f>
        <v>1590819</v>
      </c>
      <c r="F44" s="8">
        <v>0.53</v>
      </c>
      <c r="G44" s="13">
        <f>SUM(G4:G43)</f>
        <v>843134.07000000007</v>
      </c>
    </row>
    <row r="46" spans="1:7" x14ac:dyDescent="0.25">
      <c r="A46" s="9" t="s">
        <v>68</v>
      </c>
      <c r="B46" s="10" t="s">
        <v>20</v>
      </c>
      <c r="C46" s="9" t="s">
        <v>22</v>
      </c>
      <c r="D46" s="9" t="s">
        <v>44</v>
      </c>
    </row>
    <row r="47" spans="1:7" x14ac:dyDescent="0.25">
      <c r="A47" s="21" t="s">
        <v>58</v>
      </c>
      <c r="B47" s="30">
        <f>C47/0.53</f>
        <v>64213.999999999993</v>
      </c>
      <c r="C47" s="22">
        <f>SUM(G4:G7)</f>
        <v>34033.42</v>
      </c>
      <c r="D47" s="42">
        <f>B47/$B$57</f>
        <v>4.0365371547611634E-2</v>
      </c>
    </row>
    <row r="48" spans="1:7" x14ac:dyDescent="0.25">
      <c r="A48" s="6" t="s">
        <v>12</v>
      </c>
      <c r="B48" s="30">
        <f t="shared" ref="B48:B56" si="1">C48/0.53</f>
        <v>174924</v>
      </c>
      <c r="C48" s="8">
        <f>SUM(G8:G11)</f>
        <v>92709.72</v>
      </c>
      <c r="D48" s="42">
        <f t="shared" ref="D48:D57" si="2">B48/$B$57</f>
        <v>0.10995845536167219</v>
      </c>
    </row>
    <row r="49" spans="1:4" x14ac:dyDescent="0.25">
      <c r="A49" s="6" t="s">
        <v>5</v>
      </c>
      <c r="B49" s="30">
        <f t="shared" si="1"/>
        <v>173889.00000000003</v>
      </c>
      <c r="C49" s="8">
        <f>SUM(G12:G15)</f>
        <v>92161.170000000013</v>
      </c>
      <c r="D49" s="42">
        <f t="shared" si="2"/>
        <v>0.1093078470900838</v>
      </c>
    </row>
    <row r="50" spans="1:4" x14ac:dyDescent="0.25">
      <c r="A50" s="6" t="s">
        <v>55</v>
      </c>
      <c r="B50" s="30">
        <f t="shared" si="1"/>
        <v>43975</v>
      </c>
      <c r="C50" s="8">
        <f>SUM(G16:G19)</f>
        <v>23306.75</v>
      </c>
      <c r="D50" s="42">
        <f t="shared" si="2"/>
        <v>2.7642993954686234E-2</v>
      </c>
    </row>
    <row r="51" spans="1:4" x14ac:dyDescent="0.25">
      <c r="A51" s="6" t="s">
        <v>39</v>
      </c>
      <c r="B51" s="30">
        <f t="shared" si="1"/>
        <v>73200</v>
      </c>
      <c r="C51" s="8">
        <f>SUM(G20:G23)</f>
        <v>38796</v>
      </c>
      <c r="D51" s="42">
        <f t="shared" si="2"/>
        <v>4.6014034280455536E-2</v>
      </c>
    </row>
    <row r="52" spans="1:4" x14ac:dyDescent="0.25">
      <c r="A52" s="6" t="s">
        <v>8</v>
      </c>
      <c r="B52" s="30">
        <f t="shared" si="1"/>
        <v>450926.00000000006</v>
      </c>
      <c r="C52" s="8">
        <f>SUM(G24:G27)</f>
        <v>238990.78000000003</v>
      </c>
      <c r="D52" s="42">
        <f t="shared" si="2"/>
        <v>0.2834552516659658</v>
      </c>
    </row>
    <row r="53" spans="1:4" x14ac:dyDescent="0.25">
      <c r="A53" s="6" t="s">
        <v>24</v>
      </c>
      <c r="B53" s="30">
        <f t="shared" si="1"/>
        <v>160781.99999999997</v>
      </c>
      <c r="C53" s="8">
        <f>SUM(G28:G31)</f>
        <v>85214.459999999992</v>
      </c>
      <c r="D53" s="42">
        <f t="shared" si="2"/>
        <v>0.10106869480437433</v>
      </c>
    </row>
    <row r="54" spans="1:4" x14ac:dyDescent="0.25">
      <c r="A54" s="6" t="s">
        <v>14</v>
      </c>
      <c r="B54" s="30">
        <f t="shared" si="1"/>
        <v>347909.99999999994</v>
      </c>
      <c r="C54" s="8">
        <f>SUM(G32:G35)</f>
        <v>184392.3</v>
      </c>
      <c r="D54" s="42">
        <f t="shared" si="2"/>
        <v>0.21869867030755852</v>
      </c>
    </row>
    <row r="55" spans="1:4" x14ac:dyDescent="0.25">
      <c r="A55" s="6" t="s">
        <v>54</v>
      </c>
      <c r="B55" s="30">
        <f t="shared" si="1"/>
        <v>59142</v>
      </c>
      <c r="C55" s="8">
        <f>SUM(G36:G39)</f>
        <v>31345.260000000002</v>
      </c>
      <c r="D55" s="42">
        <f t="shared" si="2"/>
        <v>3.7177076713315597E-2</v>
      </c>
    </row>
    <row r="56" spans="1:4" x14ac:dyDescent="0.25">
      <c r="A56" s="6" t="s">
        <v>66</v>
      </c>
      <c r="B56" s="30">
        <f t="shared" si="1"/>
        <v>41856.999999999993</v>
      </c>
      <c r="C56" s="8">
        <f>SUM(G40:G43)</f>
        <v>22184.21</v>
      </c>
      <c r="D56" s="42">
        <f t="shared" si="2"/>
        <v>2.6311604274276326E-2</v>
      </c>
    </row>
    <row r="57" spans="1:4" x14ac:dyDescent="0.25">
      <c r="A57" s="12" t="s">
        <v>9</v>
      </c>
      <c r="B57" s="29">
        <f>SUM(B47:B56)</f>
        <v>1590819</v>
      </c>
      <c r="C57" s="13">
        <f>SUM(C47:C56)</f>
        <v>843134.07000000007</v>
      </c>
      <c r="D57" s="43">
        <f t="shared" si="2"/>
        <v>1</v>
      </c>
    </row>
  </sheetData>
  <autoFilter ref="A3:G3" xr:uid="{00000000-0009-0000-0000-00000B000000}">
    <sortState xmlns:xlrd2="http://schemas.microsoft.com/office/spreadsheetml/2017/richdata2" ref="A4:G44">
      <sortCondition ref="A3"/>
    </sortState>
  </autoFilter>
  <pageMargins left="0.7" right="0.7" top="0.75" bottom="0.75" header="0.3" footer="0.3"/>
  <pageSetup scale="81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57"/>
  <sheetViews>
    <sheetView topLeftCell="A25" workbookViewId="0">
      <selection activeCell="D47" sqref="D47:D56"/>
    </sheetView>
  </sheetViews>
  <sheetFormatPr defaultRowHeight="15" x14ac:dyDescent="0.25"/>
  <cols>
    <col min="1" max="1" width="20" customWidth="1"/>
    <col min="2" max="3" width="16" customWidth="1"/>
    <col min="4" max="4" width="11.42578125" customWidth="1"/>
    <col min="5" max="5" width="18.85546875" customWidth="1"/>
    <col min="7" max="7" width="19.28515625" customWidth="1"/>
  </cols>
  <sheetData>
    <row r="1" spans="1:7" x14ac:dyDescent="0.25">
      <c r="A1" s="1" t="s">
        <v>70</v>
      </c>
    </row>
    <row r="3" spans="1:7" x14ac:dyDescent="0.25">
      <c r="A3" s="9" t="s">
        <v>0</v>
      </c>
      <c r="B3" s="9" t="s">
        <v>7</v>
      </c>
      <c r="C3" s="9" t="s">
        <v>15</v>
      </c>
      <c r="D3" s="9" t="s">
        <v>11</v>
      </c>
      <c r="E3" s="9" t="s">
        <v>4</v>
      </c>
      <c r="F3" s="9" t="s">
        <v>1</v>
      </c>
      <c r="G3" s="9" t="s">
        <v>2</v>
      </c>
    </row>
    <row r="4" spans="1:7" x14ac:dyDescent="0.25">
      <c r="A4" s="7" t="s">
        <v>58</v>
      </c>
      <c r="B4" s="20">
        <v>43060</v>
      </c>
      <c r="C4" s="6" t="s">
        <v>72</v>
      </c>
      <c r="D4" s="6" t="s">
        <v>10</v>
      </c>
      <c r="E4" s="28">
        <f t="shared" ref="E4:E43" si="0">G4/F4</f>
        <v>15155</v>
      </c>
      <c r="F4" s="8">
        <v>0.49</v>
      </c>
      <c r="G4" s="8">
        <v>7425.95</v>
      </c>
    </row>
    <row r="5" spans="1:7" x14ac:dyDescent="0.25">
      <c r="A5" s="6" t="s">
        <v>58</v>
      </c>
      <c r="B5" s="20">
        <v>43209</v>
      </c>
      <c r="C5" s="6" t="s">
        <v>72</v>
      </c>
      <c r="D5" s="6" t="s">
        <v>13</v>
      </c>
      <c r="E5" s="28">
        <f t="shared" si="0"/>
        <v>15865.000000000002</v>
      </c>
      <c r="F5" s="8">
        <v>0.49</v>
      </c>
      <c r="G5" s="23">
        <v>7773.85</v>
      </c>
    </row>
    <row r="6" spans="1:7" x14ac:dyDescent="0.25">
      <c r="A6" s="6" t="s">
        <v>58</v>
      </c>
      <c r="B6" s="20">
        <v>43258</v>
      </c>
      <c r="C6" s="6" t="s">
        <v>72</v>
      </c>
      <c r="D6" s="6" t="s">
        <v>17</v>
      </c>
      <c r="E6" s="28">
        <f t="shared" si="0"/>
        <v>12585</v>
      </c>
      <c r="F6" s="8">
        <v>0.49</v>
      </c>
      <c r="G6" s="23">
        <v>6166.65</v>
      </c>
    </row>
    <row r="7" spans="1:7" x14ac:dyDescent="0.25">
      <c r="A7" s="6" t="s">
        <v>58</v>
      </c>
      <c r="B7" s="20">
        <v>43322</v>
      </c>
      <c r="C7" s="6" t="s">
        <v>72</v>
      </c>
      <c r="D7" s="6" t="s">
        <v>18</v>
      </c>
      <c r="E7" s="28">
        <f t="shared" si="0"/>
        <v>13902</v>
      </c>
      <c r="F7" s="8">
        <v>0.49</v>
      </c>
      <c r="G7" s="8">
        <v>6811.98</v>
      </c>
    </row>
    <row r="8" spans="1:7" x14ac:dyDescent="0.25">
      <c r="A8" s="6" t="s">
        <v>12</v>
      </c>
      <c r="B8" s="20">
        <v>43048</v>
      </c>
      <c r="C8" s="6" t="s">
        <v>72</v>
      </c>
      <c r="D8" s="6" t="s">
        <v>10</v>
      </c>
      <c r="E8" s="28">
        <f t="shared" si="0"/>
        <v>42396</v>
      </c>
      <c r="F8" s="8">
        <v>0.49</v>
      </c>
      <c r="G8" s="8">
        <v>20774.04</v>
      </c>
    </row>
    <row r="9" spans="1:7" x14ac:dyDescent="0.25">
      <c r="A9" s="6" t="s">
        <v>12</v>
      </c>
      <c r="B9" s="20">
        <v>43158</v>
      </c>
      <c r="C9" s="6" t="s">
        <v>72</v>
      </c>
      <c r="D9" s="6" t="s">
        <v>13</v>
      </c>
      <c r="E9" s="28">
        <f t="shared" si="0"/>
        <v>47302</v>
      </c>
      <c r="F9" s="8">
        <v>0.49</v>
      </c>
      <c r="G9" s="8">
        <v>23177.98</v>
      </c>
    </row>
    <row r="10" spans="1:7" x14ac:dyDescent="0.25">
      <c r="A10" s="6" t="s">
        <v>12</v>
      </c>
      <c r="B10" s="20">
        <v>43262</v>
      </c>
      <c r="C10" s="6" t="s">
        <v>72</v>
      </c>
      <c r="D10" s="6" t="s">
        <v>17</v>
      </c>
      <c r="E10" s="28">
        <f t="shared" si="0"/>
        <v>36371</v>
      </c>
      <c r="F10" s="8">
        <v>0.49</v>
      </c>
      <c r="G10" s="8">
        <v>17821.79</v>
      </c>
    </row>
    <row r="11" spans="1:7" x14ac:dyDescent="0.25">
      <c r="A11" s="6" t="s">
        <v>12</v>
      </c>
      <c r="B11" s="20">
        <v>43325</v>
      </c>
      <c r="C11" s="6" t="s">
        <v>72</v>
      </c>
      <c r="D11" s="6" t="s">
        <v>18</v>
      </c>
      <c r="E11" s="28">
        <f t="shared" si="0"/>
        <v>41801.000000000007</v>
      </c>
      <c r="F11" s="8">
        <v>0.49</v>
      </c>
      <c r="G11" s="8">
        <v>20482.490000000002</v>
      </c>
    </row>
    <row r="12" spans="1:7" x14ac:dyDescent="0.25">
      <c r="A12" s="6" t="s">
        <v>5</v>
      </c>
      <c r="B12" s="20">
        <v>43032</v>
      </c>
      <c r="C12" s="6" t="s">
        <v>72</v>
      </c>
      <c r="D12" s="6" t="s">
        <v>10</v>
      </c>
      <c r="E12" s="28">
        <f t="shared" si="0"/>
        <v>40749</v>
      </c>
      <c r="F12" s="8">
        <v>0.49</v>
      </c>
      <c r="G12" s="8">
        <v>19967.009999999998</v>
      </c>
    </row>
    <row r="13" spans="1:7" x14ac:dyDescent="0.25">
      <c r="A13" s="6" t="s">
        <v>5</v>
      </c>
      <c r="B13" s="20">
        <v>43132</v>
      </c>
      <c r="C13" s="6" t="s">
        <v>72</v>
      </c>
      <c r="D13" s="6" t="s">
        <v>13</v>
      </c>
      <c r="E13" s="28">
        <f t="shared" si="0"/>
        <v>38843</v>
      </c>
      <c r="F13" s="8">
        <v>0.49</v>
      </c>
      <c r="G13" s="8">
        <v>19033.07</v>
      </c>
    </row>
    <row r="14" spans="1:7" x14ac:dyDescent="0.25">
      <c r="A14" s="6" t="s">
        <v>5</v>
      </c>
      <c r="B14" s="20">
        <v>43217</v>
      </c>
      <c r="C14" s="6" t="s">
        <v>72</v>
      </c>
      <c r="D14" s="6" t="s">
        <v>17</v>
      </c>
      <c r="E14" s="28">
        <f t="shared" si="0"/>
        <v>39502</v>
      </c>
      <c r="F14" s="8">
        <v>0.49</v>
      </c>
      <c r="G14" s="8">
        <v>19355.98</v>
      </c>
    </row>
    <row r="15" spans="1:7" x14ac:dyDescent="0.25">
      <c r="A15" s="6" t="s">
        <v>5</v>
      </c>
      <c r="B15" s="20">
        <v>43300</v>
      </c>
      <c r="C15" s="6" t="s">
        <v>72</v>
      </c>
      <c r="D15" s="6" t="s">
        <v>18</v>
      </c>
      <c r="E15" s="28">
        <f t="shared" si="0"/>
        <v>43985.816326530614</v>
      </c>
      <c r="F15" s="8">
        <v>0.49</v>
      </c>
      <c r="G15" s="8">
        <v>21553.05</v>
      </c>
    </row>
    <row r="16" spans="1:7" x14ac:dyDescent="0.25">
      <c r="A16" s="6" t="s">
        <v>55</v>
      </c>
      <c r="B16" s="20">
        <v>43047</v>
      </c>
      <c r="C16" s="6" t="s">
        <v>72</v>
      </c>
      <c r="D16" s="6" t="s">
        <v>10</v>
      </c>
      <c r="E16" s="28">
        <f t="shared" si="0"/>
        <v>10888</v>
      </c>
      <c r="F16" s="8">
        <v>0.49</v>
      </c>
      <c r="G16" s="8">
        <v>5335.12</v>
      </c>
    </row>
    <row r="17" spans="1:7" x14ac:dyDescent="0.25">
      <c r="A17" s="6" t="s">
        <v>55</v>
      </c>
      <c r="B17" s="20">
        <v>43153</v>
      </c>
      <c r="C17" s="6" t="s">
        <v>72</v>
      </c>
      <c r="D17" s="6" t="s">
        <v>13</v>
      </c>
      <c r="E17" s="28">
        <f t="shared" si="0"/>
        <v>10953</v>
      </c>
      <c r="F17" s="8">
        <v>0.49</v>
      </c>
      <c r="G17" s="8">
        <v>5366.97</v>
      </c>
    </row>
    <row r="18" spans="1:7" x14ac:dyDescent="0.25">
      <c r="A18" s="6" t="s">
        <v>55</v>
      </c>
      <c r="B18" s="20">
        <v>43228</v>
      </c>
      <c r="C18" s="6" t="s">
        <v>72</v>
      </c>
      <c r="D18" s="6" t="s">
        <v>17</v>
      </c>
      <c r="E18" s="28">
        <f t="shared" si="0"/>
        <v>9965.0000000000018</v>
      </c>
      <c r="F18" s="8">
        <v>0.49</v>
      </c>
      <c r="G18" s="8">
        <v>4882.8500000000004</v>
      </c>
    </row>
    <row r="19" spans="1:7" x14ac:dyDescent="0.25">
      <c r="A19" s="6" t="s">
        <v>55</v>
      </c>
      <c r="B19" s="20">
        <v>43320</v>
      </c>
      <c r="C19" s="6" t="s">
        <v>72</v>
      </c>
      <c r="D19" s="6" t="s">
        <v>18</v>
      </c>
      <c r="E19" s="28">
        <f t="shared" si="0"/>
        <v>10189</v>
      </c>
      <c r="F19" s="8">
        <v>0.49</v>
      </c>
      <c r="G19" s="8">
        <v>4992.6099999999997</v>
      </c>
    </row>
    <row r="20" spans="1:7" x14ac:dyDescent="0.25">
      <c r="A20" s="6" t="s">
        <v>39</v>
      </c>
      <c r="B20" s="20">
        <v>43110</v>
      </c>
      <c r="C20" s="6" t="s">
        <v>72</v>
      </c>
      <c r="D20" s="6" t="s">
        <v>10</v>
      </c>
      <c r="E20" s="28">
        <f t="shared" si="0"/>
        <v>16849</v>
      </c>
      <c r="F20" s="8">
        <v>0.49</v>
      </c>
      <c r="G20" s="8">
        <v>8256.01</v>
      </c>
    </row>
    <row r="21" spans="1:7" x14ac:dyDescent="0.25">
      <c r="A21" s="6" t="s">
        <v>39</v>
      </c>
      <c r="B21" s="20">
        <v>43153</v>
      </c>
      <c r="C21" s="6" t="s">
        <v>72</v>
      </c>
      <c r="D21" s="6" t="s">
        <v>13</v>
      </c>
      <c r="E21" s="28">
        <f t="shared" si="0"/>
        <v>18609</v>
      </c>
      <c r="F21" s="8">
        <v>0.49</v>
      </c>
      <c r="G21" s="8">
        <v>9118.41</v>
      </c>
    </row>
    <row r="22" spans="1:7" x14ac:dyDescent="0.25">
      <c r="A22" s="6" t="s">
        <v>39</v>
      </c>
      <c r="B22" s="20">
        <v>43266</v>
      </c>
      <c r="C22" s="6" t="s">
        <v>72</v>
      </c>
      <c r="D22" s="6" t="s">
        <v>17</v>
      </c>
      <c r="E22" s="28">
        <f t="shared" si="0"/>
        <v>14421</v>
      </c>
      <c r="F22" s="8">
        <v>0.49</v>
      </c>
      <c r="G22" s="8">
        <v>7066.29</v>
      </c>
    </row>
    <row r="23" spans="1:7" x14ac:dyDescent="0.25">
      <c r="A23" s="6" t="s">
        <v>39</v>
      </c>
      <c r="B23" s="20">
        <v>43299</v>
      </c>
      <c r="C23" s="6" t="s">
        <v>72</v>
      </c>
      <c r="D23" s="6" t="s">
        <v>18</v>
      </c>
      <c r="E23" s="28">
        <f t="shared" si="0"/>
        <v>15685</v>
      </c>
      <c r="F23" s="8">
        <v>0.49</v>
      </c>
      <c r="G23" s="8">
        <v>7685.65</v>
      </c>
    </row>
    <row r="24" spans="1:7" x14ac:dyDescent="0.25">
      <c r="A24" s="6" t="s">
        <v>8</v>
      </c>
      <c r="B24" s="20">
        <v>43165</v>
      </c>
      <c r="C24" s="6" t="s">
        <v>72</v>
      </c>
      <c r="D24" s="6" t="s">
        <v>10</v>
      </c>
      <c r="E24" s="28">
        <f t="shared" si="0"/>
        <v>109980</v>
      </c>
      <c r="F24" s="8">
        <v>0.49</v>
      </c>
      <c r="G24" s="8">
        <v>53890.2</v>
      </c>
    </row>
    <row r="25" spans="1:7" x14ac:dyDescent="0.25">
      <c r="A25" s="6" t="s">
        <v>8</v>
      </c>
      <c r="B25" s="20">
        <v>43185</v>
      </c>
      <c r="C25" s="6" t="s">
        <v>72</v>
      </c>
      <c r="D25" s="6" t="s">
        <v>13</v>
      </c>
      <c r="E25" s="28">
        <f t="shared" si="0"/>
        <v>112486</v>
      </c>
      <c r="F25" s="8">
        <v>0.49</v>
      </c>
      <c r="G25" s="8">
        <v>55118.14</v>
      </c>
    </row>
    <row r="26" spans="1:7" x14ac:dyDescent="0.25">
      <c r="A26" s="6" t="s">
        <v>8</v>
      </c>
      <c r="B26" s="20">
        <v>43250</v>
      </c>
      <c r="C26" s="6" t="s">
        <v>72</v>
      </c>
      <c r="D26" s="6" t="s">
        <v>17</v>
      </c>
      <c r="E26" s="28">
        <f t="shared" si="0"/>
        <v>88827.000000000015</v>
      </c>
      <c r="F26" s="8">
        <v>0.49</v>
      </c>
      <c r="G26" s="8">
        <v>43525.23</v>
      </c>
    </row>
    <row r="27" spans="1:7" x14ac:dyDescent="0.25">
      <c r="A27" s="6" t="s">
        <v>8</v>
      </c>
      <c r="B27" s="20">
        <v>43325</v>
      </c>
      <c r="C27" s="6" t="s">
        <v>72</v>
      </c>
      <c r="D27" s="6" t="s">
        <v>18</v>
      </c>
      <c r="E27" s="28">
        <f t="shared" si="0"/>
        <v>98312</v>
      </c>
      <c r="F27" s="8">
        <v>0.49</v>
      </c>
      <c r="G27" s="8">
        <v>48172.88</v>
      </c>
    </row>
    <row r="28" spans="1:7" x14ac:dyDescent="0.25">
      <c r="A28" s="6" t="s">
        <v>24</v>
      </c>
      <c r="B28" s="20">
        <v>43080</v>
      </c>
      <c r="C28" s="6" t="s">
        <v>72</v>
      </c>
      <c r="D28" s="6" t="s">
        <v>10</v>
      </c>
      <c r="E28" s="28">
        <f t="shared" si="0"/>
        <v>36886</v>
      </c>
      <c r="F28" s="8">
        <v>0.49</v>
      </c>
      <c r="G28" s="8">
        <v>18074.14</v>
      </c>
    </row>
    <row r="29" spans="1:7" x14ac:dyDescent="0.25">
      <c r="A29" s="6" t="s">
        <v>24</v>
      </c>
      <c r="B29" s="20">
        <v>43144</v>
      </c>
      <c r="C29" s="6" t="s">
        <v>72</v>
      </c>
      <c r="D29" s="6" t="s">
        <v>13</v>
      </c>
      <c r="E29" s="28">
        <f t="shared" si="0"/>
        <v>39493</v>
      </c>
      <c r="F29" s="8">
        <v>0.49</v>
      </c>
      <c r="G29" s="8">
        <v>19351.57</v>
      </c>
    </row>
    <row r="30" spans="1:7" x14ac:dyDescent="0.25">
      <c r="A30" s="6" t="s">
        <v>24</v>
      </c>
      <c r="B30" s="20">
        <v>43228</v>
      </c>
      <c r="C30" s="6" t="s">
        <v>72</v>
      </c>
      <c r="D30" s="6" t="s">
        <v>17</v>
      </c>
      <c r="E30" s="28">
        <f t="shared" si="0"/>
        <v>35228</v>
      </c>
      <c r="F30" s="8">
        <v>0.49</v>
      </c>
      <c r="G30" s="8">
        <v>17261.72</v>
      </c>
    </row>
    <row r="31" spans="1:7" x14ac:dyDescent="0.25">
      <c r="A31" s="6" t="s">
        <v>24</v>
      </c>
      <c r="B31" s="20">
        <v>43312</v>
      </c>
      <c r="C31" s="6" t="s">
        <v>72</v>
      </c>
      <c r="D31" s="6" t="s">
        <v>18</v>
      </c>
      <c r="E31" s="28">
        <f t="shared" si="0"/>
        <v>35026.000000000007</v>
      </c>
      <c r="F31" s="8">
        <v>0.49</v>
      </c>
      <c r="G31" s="8">
        <v>17162.740000000002</v>
      </c>
    </row>
    <row r="32" spans="1:7" x14ac:dyDescent="0.25">
      <c r="A32" s="6" t="s">
        <v>14</v>
      </c>
      <c r="B32" s="20">
        <v>43034</v>
      </c>
      <c r="C32" s="6" t="s">
        <v>72</v>
      </c>
      <c r="D32" s="6" t="s">
        <v>10</v>
      </c>
      <c r="E32" s="28">
        <f t="shared" si="0"/>
        <v>74435</v>
      </c>
      <c r="F32" s="8">
        <v>0.49</v>
      </c>
      <c r="G32" s="8">
        <v>36473.15</v>
      </c>
    </row>
    <row r="33" spans="1:7" x14ac:dyDescent="0.25">
      <c r="A33" s="6" t="s">
        <v>14</v>
      </c>
      <c r="B33" s="20">
        <v>43133</v>
      </c>
      <c r="C33" s="6" t="s">
        <v>72</v>
      </c>
      <c r="D33" s="6" t="s">
        <v>13</v>
      </c>
      <c r="E33" s="28">
        <f t="shared" si="0"/>
        <v>76012</v>
      </c>
      <c r="F33" s="8">
        <v>0.49</v>
      </c>
      <c r="G33" s="8">
        <v>37245.879999999997</v>
      </c>
    </row>
    <row r="34" spans="1:7" x14ac:dyDescent="0.25">
      <c r="A34" s="6" t="s">
        <v>14</v>
      </c>
      <c r="B34" s="20">
        <v>43272</v>
      </c>
      <c r="C34" s="6" t="s">
        <v>72</v>
      </c>
      <c r="D34" s="6" t="s">
        <v>17</v>
      </c>
      <c r="E34" s="28">
        <f t="shared" si="0"/>
        <v>62080</v>
      </c>
      <c r="F34" s="8">
        <v>0.49</v>
      </c>
      <c r="G34" s="8">
        <v>30419.200000000001</v>
      </c>
    </row>
    <row r="35" spans="1:7" x14ac:dyDescent="0.25">
      <c r="A35" s="6" t="s">
        <v>14</v>
      </c>
      <c r="B35" s="20">
        <v>43320</v>
      </c>
      <c r="C35" s="6" t="s">
        <v>72</v>
      </c>
      <c r="D35" s="6" t="s">
        <v>18</v>
      </c>
      <c r="E35" s="28">
        <f t="shared" si="0"/>
        <v>67568</v>
      </c>
      <c r="F35" s="8">
        <v>0.49</v>
      </c>
      <c r="G35" s="8">
        <v>33108.32</v>
      </c>
    </row>
    <row r="36" spans="1:7" x14ac:dyDescent="0.25">
      <c r="A36" s="6" t="s">
        <v>54</v>
      </c>
      <c r="B36" s="20">
        <v>43055</v>
      </c>
      <c r="C36" s="6" t="s">
        <v>72</v>
      </c>
      <c r="D36" s="6" t="s">
        <v>10</v>
      </c>
      <c r="E36" s="28">
        <f t="shared" si="0"/>
        <v>12588</v>
      </c>
      <c r="F36" s="8">
        <v>0.49</v>
      </c>
      <c r="G36" s="8">
        <v>6168.12</v>
      </c>
    </row>
    <row r="37" spans="1:7" x14ac:dyDescent="0.25">
      <c r="A37" s="6" t="s">
        <v>54</v>
      </c>
      <c r="B37" s="20">
        <v>43153</v>
      </c>
      <c r="C37" s="6" t="s">
        <v>72</v>
      </c>
      <c r="D37" s="6" t="s">
        <v>13</v>
      </c>
      <c r="E37" s="28">
        <f t="shared" si="0"/>
        <v>12293</v>
      </c>
      <c r="F37" s="8">
        <v>0.49</v>
      </c>
      <c r="G37" s="8">
        <v>6023.57</v>
      </c>
    </row>
    <row r="38" spans="1:7" x14ac:dyDescent="0.25">
      <c r="A38" s="6" t="s">
        <v>54</v>
      </c>
      <c r="B38" s="20">
        <v>43228</v>
      </c>
      <c r="C38" s="6" t="s">
        <v>72</v>
      </c>
      <c r="D38" s="6" t="s">
        <v>17</v>
      </c>
      <c r="E38" s="28">
        <f t="shared" si="0"/>
        <v>10412</v>
      </c>
      <c r="F38" s="8">
        <v>0.49</v>
      </c>
      <c r="G38" s="8">
        <v>5101.88</v>
      </c>
    </row>
    <row r="39" spans="1:7" x14ac:dyDescent="0.25">
      <c r="A39" s="6" t="s">
        <v>54</v>
      </c>
      <c r="B39" s="20">
        <v>43312</v>
      </c>
      <c r="C39" s="6" t="s">
        <v>72</v>
      </c>
      <c r="D39" s="6" t="s">
        <v>18</v>
      </c>
      <c r="E39" s="28">
        <f t="shared" si="0"/>
        <v>11017</v>
      </c>
      <c r="F39" s="8">
        <v>0.49</v>
      </c>
      <c r="G39" s="8">
        <v>5398.33</v>
      </c>
    </row>
    <row r="40" spans="1:7" x14ac:dyDescent="0.25">
      <c r="A40" s="6" t="s">
        <v>66</v>
      </c>
      <c r="B40" s="20">
        <v>43046</v>
      </c>
      <c r="C40" s="6" t="s">
        <v>72</v>
      </c>
      <c r="D40" s="6" t="s">
        <v>10</v>
      </c>
      <c r="E40" s="28">
        <f t="shared" si="0"/>
        <v>10309</v>
      </c>
      <c r="F40" s="8">
        <v>0.49</v>
      </c>
      <c r="G40" s="8">
        <v>5051.41</v>
      </c>
    </row>
    <row r="41" spans="1:7" x14ac:dyDescent="0.25">
      <c r="A41" s="6" t="s">
        <v>66</v>
      </c>
      <c r="B41" s="20">
        <v>43166</v>
      </c>
      <c r="C41" s="6" t="s">
        <v>72</v>
      </c>
      <c r="D41" s="6" t="s">
        <v>13</v>
      </c>
      <c r="E41" s="28">
        <f t="shared" si="0"/>
        <v>11162</v>
      </c>
      <c r="F41" s="8">
        <v>0.49</v>
      </c>
      <c r="G41" s="8">
        <v>5469.38</v>
      </c>
    </row>
    <row r="42" spans="1:7" x14ac:dyDescent="0.25">
      <c r="A42" s="6" t="s">
        <v>66</v>
      </c>
      <c r="B42" s="20">
        <v>43235</v>
      </c>
      <c r="C42" s="6" t="s">
        <v>72</v>
      </c>
      <c r="D42" s="6" t="s">
        <v>17</v>
      </c>
      <c r="E42" s="28">
        <f t="shared" si="0"/>
        <v>8993</v>
      </c>
      <c r="F42" s="8">
        <v>0.49</v>
      </c>
      <c r="G42" s="8">
        <v>4406.57</v>
      </c>
    </row>
    <row r="43" spans="1:7" x14ac:dyDescent="0.25">
      <c r="A43" s="6" t="s">
        <v>66</v>
      </c>
      <c r="B43" s="20">
        <v>43312</v>
      </c>
      <c r="C43" s="6" t="s">
        <v>72</v>
      </c>
      <c r="D43" s="6" t="s">
        <v>18</v>
      </c>
      <c r="E43" s="28">
        <f t="shared" si="0"/>
        <v>9975</v>
      </c>
      <c r="F43" s="8">
        <v>0.49</v>
      </c>
      <c r="G43" s="8">
        <v>4887.75</v>
      </c>
    </row>
    <row r="44" spans="1:7" x14ac:dyDescent="0.25">
      <c r="A44" s="17"/>
      <c r="B44" s="17"/>
      <c r="C44" s="17"/>
      <c r="D44" s="17"/>
      <c r="E44" s="29">
        <f>SUM(E4:E43)</f>
        <v>1419097.8163265307</v>
      </c>
      <c r="F44" s="8">
        <v>0.49</v>
      </c>
      <c r="G44" s="13">
        <f>SUM(G4:G43)</f>
        <v>695357.92999999982</v>
      </c>
    </row>
    <row r="46" spans="1:7" x14ac:dyDescent="0.25">
      <c r="A46" s="9" t="s">
        <v>71</v>
      </c>
      <c r="B46" s="10" t="s">
        <v>20</v>
      </c>
      <c r="C46" s="9" t="s">
        <v>22</v>
      </c>
      <c r="D46" s="9" t="s">
        <v>44</v>
      </c>
    </row>
    <row r="47" spans="1:7" x14ac:dyDescent="0.25">
      <c r="A47" s="21" t="s">
        <v>58</v>
      </c>
      <c r="B47" s="30">
        <f>C47/0.49</f>
        <v>57506.999999999993</v>
      </c>
      <c r="C47" s="22">
        <f>SUM(G4:G7)</f>
        <v>28178.429999999997</v>
      </c>
      <c r="D47" s="42">
        <f>B47/$B$57</f>
        <v>4.0523633634263714E-2</v>
      </c>
    </row>
    <row r="48" spans="1:7" x14ac:dyDescent="0.25">
      <c r="A48" s="6" t="s">
        <v>12</v>
      </c>
      <c r="B48" s="30">
        <f t="shared" ref="B48:B56" si="1">C48/0.49</f>
        <v>167870</v>
      </c>
      <c r="C48" s="8">
        <f>SUM(G8:G11)</f>
        <v>82256.3</v>
      </c>
      <c r="D48" s="42">
        <f t="shared" ref="D48:D56" si="2">B48/$B$57</f>
        <v>0.11829346650292749</v>
      </c>
    </row>
    <row r="49" spans="1:4" x14ac:dyDescent="0.25">
      <c r="A49" s="6" t="s">
        <v>5</v>
      </c>
      <c r="B49" s="30">
        <f t="shared" si="1"/>
        <v>163079.81632653062</v>
      </c>
      <c r="C49" s="8">
        <f>SUM(G12:G15)</f>
        <v>79909.11</v>
      </c>
      <c r="D49" s="42">
        <f t="shared" si="2"/>
        <v>0.11491795311804383</v>
      </c>
    </row>
    <row r="50" spans="1:4" x14ac:dyDescent="0.25">
      <c r="A50" s="6" t="s">
        <v>55</v>
      </c>
      <c r="B50" s="30">
        <f t="shared" si="1"/>
        <v>41995</v>
      </c>
      <c r="C50" s="8">
        <f>SUM(G16:G19)</f>
        <v>20577.55</v>
      </c>
      <c r="D50" s="42">
        <f t="shared" si="2"/>
        <v>2.9592745134868887E-2</v>
      </c>
    </row>
    <row r="51" spans="1:4" x14ac:dyDescent="0.25">
      <c r="A51" s="6" t="s">
        <v>39</v>
      </c>
      <c r="B51" s="30">
        <f t="shared" si="1"/>
        <v>65564</v>
      </c>
      <c r="C51" s="8">
        <f>SUM(G20:G23)</f>
        <v>32126.36</v>
      </c>
      <c r="D51" s="42">
        <f t="shared" si="2"/>
        <v>4.6201184474879003E-2</v>
      </c>
    </row>
    <row r="52" spans="1:4" x14ac:dyDescent="0.25">
      <c r="A52" s="6" t="s">
        <v>8</v>
      </c>
      <c r="B52" s="30">
        <f t="shared" si="1"/>
        <v>409605.00000000006</v>
      </c>
      <c r="C52" s="8">
        <f>SUM(G24:G27)</f>
        <v>200706.45</v>
      </c>
      <c r="D52" s="42">
        <f t="shared" si="2"/>
        <v>0.28863760854787407</v>
      </c>
    </row>
    <row r="53" spans="1:4" x14ac:dyDescent="0.25">
      <c r="A53" s="6" t="s">
        <v>24</v>
      </c>
      <c r="B53" s="30">
        <f t="shared" si="1"/>
        <v>146633</v>
      </c>
      <c r="C53" s="8">
        <f>SUM(G28:G31)</f>
        <v>71850.17</v>
      </c>
      <c r="D53" s="42">
        <f t="shared" si="2"/>
        <v>0.10332832473773615</v>
      </c>
    </row>
    <row r="54" spans="1:4" x14ac:dyDescent="0.25">
      <c r="A54" s="6" t="s">
        <v>14</v>
      </c>
      <c r="B54" s="30">
        <f t="shared" si="1"/>
        <v>280095</v>
      </c>
      <c r="C54" s="8">
        <f>SUM(G32:G35)</f>
        <v>137246.54999999999</v>
      </c>
      <c r="D54" s="42">
        <f t="shared" si="2"/>
        <v>0.19737540060843198</v>
      </c>
    </row>
    <row r="55" spans="1:4" x14ac:dyDescent="0.25">
      <c r="A55" s="6" t="s">
        <v>54</v>
      </c>
      <c r="B55" s="30">
        <f t="shared" si="1"/>
        <v>46310.000000000007</v>
      </c>
      <c r="C55" s="8">
        <f>SUM(G36:G39)</f>
        <v>22691.9</v>
      </c>
      <c r="D55" s="42">
        <f t="shared" si="2"/>
        <v>3.2633409386731239E-2</v>
      </c>
    </row>
    <row r="56" spans="1:4" x14ac:dyDescent="0.25">
      <c r="A56" s="6" t="s">
        <v>66</v>
      </c>
      <c r="B56" s="30">
        <f t="shared" si="1"/>
        <v>40439</v>
      </c>
      <c r="C56" s="8">
        <f>SUM(G40:G43)</f>
        <v>19815.11</v>
      </c>
      <c r="D56" s="42">
        <f t="shared" si="2"/>
        <v>2.8496273854243668E-2</v>
      </c>
    </row>
    <row r="57" spans="1:4" x14ac:dyDescent="0.25">
      <c r="A57" s="12" t="s">
        <v>9</v>
      </c>
      <c r="B57" s="29">
        <f>SUM(B47:B56)</f>
        <v>1419097.8163265307</v>
      </c>
      <c r="C57" s="13">
        <f>SUM(C47:C56)</f>
        <v>695357.92999999993</v>
      </c>
      <c r="D57" s="43">
        <f>B57/$B$57</f>
        <v>1</v>
      </c>
    </row>
  </sheetData>
  <conditionalFormatting sqref="G5">
    <cfRule type="containsBlanks" dxfId="5" priority="2">
      <formula>LEN(TRIM(G5))=0</formula>
    </cfRule>
  </conditionalFormatting>
  <conditionalFormatting sqref="G6">
    <cfRule type="containsBlanks" dxfId="4" priority="1">
      <formula>LEN(TRIM(G6))=0</formula>
    </cfRule>
  </conditionalFormatting>
  <pageMargins left="0.7" right="0.7" top="0.75" bottom="0.75" header="0.3" footer="0.3"/>
  <pageSetup scale="83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62"/>
  <sheetViews>
    <sheetView topLeftCell="A28" workbookViewId="0">
      <selection activeCell="D51" sqref="D51:D61"/>
    </sheetView>
  </sheetViews>
  <sheetFormatPr defaultRowHeight="15" x14ac:dyDescent="0.25"/>
  <cols>
    <col min="1" max="1" width="24" customWidth="1"/>
    <col min="2" max="3" width="12.140625" customWidth="1"/>
    <col min="4" max="4" width="11.85546875" customWidth="1"/>
    <col min="5" max="5" width="18.7109375" customWidth="1"/>
    <col min="7" max="7" width="19.140625" customWidth="1"/>
  </cols>
  <sheetData>
    <row r="1" spans="1:7" x14ac:dyDescent="0.25">
      <c r="A1" s="1" t="s">
        <v>75</v>
      </c>
    </row>
    <row r="3" spans="1:7" x14ac:dyDescent="0.25">
      <c r="A3" s="9" t="s">
        <v>0</v>
      </c>
      <c r="B3" s="9" t="s">
        <v>7</v>
      </c>
      <c r="C3" s="9" t="s">
        <v>15</v>
      </c>
      <c r="D3" s="9" t="s">
        <v>11</v>
      </c>
      <c r="E3" s="9" t="s">
        <v>4</v>
      </c>
      <c r="F3" s="9" t="s">
        <v>1</v>
      </c>
      <c r="G3" s="9" t="s">
        <v>2</v>
      </c>
    </row>
    <row r="4" spans="1:7" x14ac:dyDescent="0.25">
      <c r="A4" s="7" t="s">
        <v>58</v>
      </c>
      <c r="B4" s="20">
        <v>43468</v>
      </c>
      <c r="C4" s="6" t="s">
        <v>74</v>
      </c>
      <c r="D4" s="6" t="s">
        <v>10</v>
      </c>
      <c r="E4" s="28">
        <f t="shared" ref="E4:E43" si="0">G4/F4</f>
        <v>12810</v>
      </c>
      <c r="F4" s="8">
        <v>0.56000000000000005</v>
      </c>
      <c r="G4" s="8">
        <v>7173.6</v>
      </c>
    </row>
    <row r="5" spans="1:7" x14ac:dyDescent="0.25">
      <c r="A5" s="6" t="s">
        <v>58</v>
      </c>
      <c r="B5" s="20">
        <v>43550</v>
      </c>
      <c r="C5" s="6" t="s">
        <v>74</v>
      </c>
      <c r="D5" s="6" t="s">
        <v>13</v>
      </c>
      <c r="E5" s="28">
        <f t="shared" si="0"/>
        <v>11455.999999999998</v>
      </c>
      <c r="F5" s="25">
        <v>0.56000000000000005</v>
      </c>
      <c r="G5" s="26">
        <v>6415.36</v>
      </c>
    </row>
    <row r="6" spans="1:7" x14ac:dyDescent="0.25">
      <c r="A6" s="6" t="s">
        <v>58</v>
      </c>
      <c r="B6" s="20">
        <v>43627</v>
      </c>
      <c r="C6" s="6" t="s">
        <v>74</v>
      </c>
      <c r="D6" s="6" t="s">
        <v>17</v>
      </c>
      <c r="E6" s="28">
        <f t="shared" si="0"/>
        <v>10314</v>
      </c>
      <c r="F6" s="25">
        <v>0.56000000000000005</v>
      </c>
      <c r="G6" s="26">
        <v>5775.84</v>
      </c>
    </row>
    <row r="7" spans="1:7" x14ac:dyDescent="0.25">
      <c r="A7" s="6" t="s">
        <v>58</v>
      </c>
      <c r="B7" s="20">
        <v>43699</v>
      </c>
      <c r="C7" s="6" t="s">
        <v>74</v>
      </c>
      <c r="D7" s="6" t="s">
        <v>18</v>
      </c>
      <c r="E7" s="28">
        <f t="shared" si="0"/>
        <v>13665.214285714284</v>
      </c>
      <c r="F7" s="8">
        <v>0.56000000000000005</v>
      </c>
      <c r="G7" s="8">
        <v>7652.52</v>
      </c>
    </row>
    <row r="8" spans="1:7" x14ac:dyDescent="0.25">
      <c r="A8" s="6" t="s">
        <v>12</v>
      </c>
      <c r="B8" s="20">
        <v>43430</v>
      </c>
      <c r="C8" s="6" t="s">
        <v>74</v>
      </c>
      <c r="D8" s="6" t="s">
        <v>10</v>
      </c>
      <c r="E8" s="28">
        <f t="shared" si="0"/>
        <v>39031.999999999993</v>
      </c>
      <c r="F8" s="8">
        <v>0.56000000000000005</v>
      </c>
      <c r="G8" s="8">
        <v>21857.919999999998</v>
      </c>
    </row>
    <row r="9" spans="1:7" x14ac:dyDescent="0.25">
      <c r="A9" s="6" t="s">
        <v>12</v>
      </c>
      <c r="B9" s="20">
        <v>43536</v>
      </c>
      <c r="C9" s="6" t="s">
        <v>74</v>
      </c>
      <c r="D9" s="6" t="s">
        <v>13</v>
      </c>
      <c r="E9" s="28">
        <f t="shared" si="0"/>
        <v>34532.999999999993</v>
      </c>
      <c r="F9" s="8">
        <v>0.56000000000000005</v>
      </c>
      <c r="G9" s="8">
        <v>19338.48</v>
      </c>
    </row>
    <row r="10" spans="1:7" x14ac:dyDescent="0.25">
      <c r="A10" s="6" t="s">
        <v>12</v>
      </c>
      <c r="B10" s="20">
        <v>43605</v>
      </c>
      <c r="C10" s="6" t="s">
        <v>74</v>
      </c>
      <c r="D10" s="6" t="s">
        <v>17</v>
      </c>
      <c r="E10" s="28">
        <f t="shared" si="0"/>
        <v>32775</v>
      </c>
      <c r="F10" s="8">
        <v>0.56000000000000005</v>
      </c>
      <c r="G10" s="8">
        <v>18354</v>
      </c>
    </row>
    <row r="11" spans="1:7" x14ac:dyDescent="0.25">
      <c r="A11" s="6" t="s">
        <v>12</v>
      </c>
      <c r="B11" s="20">
        <v>43683</v>
      </c>
      <c r="C11" s="6" t="s">
        <v>74</v>
      </c>
      <c r="D11" s="6" t="s">
        <v>18</v>
      </c>
      <c r="E11" s="28">
        <f t="shared" si="0"/>
        <v>37546.999999999993</v>
      </c>
      <c r="F11" s="8">
        <v>0.56000000000000005</v>
      </c>
      <c r="G11" s="8">
        <v>21026.32</v>
      </c>
    </row>
    <row r="12" spans="1:7" x14ac:dyDescent="0.25">
      <c r="A12" s="6" t="s">
        <v>5</v>
      </c>
      <c r="B12" s="20">
        <v>43396</v>
      </c>
      <c r="C12" s="6" t="s">
        <v>74</v>
      </c>
      <c r="D12" s="6" t="s">
        <v>10</v>
      </c>
      <c r="E12" s="28">
        <f t="shared" si="0"/>
        <v>38543</v>
      </c>
      <c r="F12" s="8">
        <v>0.56000000000000005</v>
      </c>
      <c r="G12" s="8">
        <v>21584.080000000002</v>
      </c>
    </row>
    <row r="13" spans="1:7" x14ac:dyDescent="0.25">
      <c r="A13" s="6" t="s">
        <v>5</v>
      </c>
      <c r="B13" s="20">
        <v>43508</v>
      </c>
      <c r="C13" s="6" t="s">
        <v>74</v>
      </c>
      <c r="D13" s="6" t="s">
        <v>13</v>
      </c>
      <c r="E13" s="28">
        <f t="shared" si="0"/>
        <v>34836</v>
      </c>
      <c r="F13" s="8">
        <v>0.56000000000000005</v>
      </c>
      <c r="G13" s="8">
        <v>19508.16</v>
      </c>
    </row>
    <row r="14" spans="1:7" x14ac:dyDescent="0.25">
      <c r="A14" s="6" t="s">
        <v>5</v>
      </c>
      <c r="B14" s="20">
        <v>43588</v>
      </c>
      <c r="C14" s="6" t="s">
        <v>74</v>
      </c>
      <c r="D14" s="6" t="s">
        <v>17</v>
      </c>
      <c r="E14" s="28">
        <f t="shared" si="0"/>
        <v>34545.999999999993</v>
      </c>
      <c r="F14" s="8">
        <v>0.56000000000000005</v>
      </c>
      <c r="G14" s="8">
        <v>19345.759999999998</v>
      </c>
    </row>
    <row r="15" spans="1:7" x14ac:dyDescent="0.25">
      <c r="A15" s="6" t="s">
        <v>5</v>
      </c>
      <c r="B15" s="20">
        <v>43671</v>
      </c>
      <c r="C15" s="6" t="s">
        <v>74</v>
      </c>
      <c r="D15" s="6" t="s">
        <v>18</v>
      </c>
      <c r="E15" s="28">
        <f t="shared" si="0"/>
        <v>39298</v>
      </c>
      <c r="F15" s="8">
        <v>0.56000000000000005</v>
      </c>
      <c r="G15" s="8">
        <v>22006.880000000001</v>
      </c>
    </row>
    <row r="16" spans="1:7" x14ac:dyDescent="0.25">
      <c r="A16" s="6" t="s">
        <v>55</v>
      </c>
      <c r="B16" s="20">
        <v>43405</v>
      </c>
      <c r="C16" s="6" t="s">
        <v>74</v>
      </c>
      <c r="D16" s="6" t="s">
        <v>10</v>
      </c>
      <c r="E16" s="28">
        <f t="shared" si="0"/>
        <v>9796.9999999999982</v>
      </c>
      <c r="F16" s="8">
        <v>0.56000000000000005</v>
      </c>
      <c r="G16" s="8">
        <v>5486.32</v>
      </c>
    </row>
    <row r="17" spans="1:7" x14ac:dyDescent="0.25">
      <c r="A17" s="6" t="s">
        <v>55</v>
      </c>
      <c r="B17" s="20">
        <v>43528</v>
      </c>
      <c r="C17" s="6" t="s">
        <v>74</v>
      </c>
      <c r="D17" s="6" t="s">
        <v>13</v>
      </c>
      <c r="E17" s="28">
        <f t="shared" si="0"/>
        <v>10169</v>
      </c>
      <c r="F17" s="8">
        <v>0.56000000000000005</v>
      </c>
      <c r="G17" s="8">
        <v>5694.64</v>
      </c>
    </row>
    <row r="18" spans="1:7" x14ac:dyDescent="0.25">
      <c r="A18" s="6" t="s">
        <v>55</v>
      </c>
      <c r="B18" s="20">
        <v>43591</v>
      </c>
      <c r="C18" s="6" t="s">
        <v>74</v>
      </c>
      <c r="D18" s="6" t="s">
        <v>17</v>
      </c>
      <c r="E18" s="28">
        <f t="shared" si="0"/>
        <v>8607</v>
      </c>
      <c r="F18" s="8">
        <v>0.56000000000000005</v>
      </c>
      <c r="G18" s="8">
        <v>4819.92</v>
      </c>
    </row>
    <row r="19" spans="1:7" x14ac:dyDescent="0.25">
      <c r="A19" s="6" t="s">
        <v>55</v>
      </c>
      <c r="B19" s="20">
        <v>43665</v>
      </c>
      <c r="C19" s="6" t="s">
        <v>74</v>
      </c>
      <c r="D19" s="6" t="s">
        <v>18</v>
      </c>
      <c r="E19" s="28">
        <f t="shared" si="0"/>
        <v>10132</v>
      </c>
      <c r="F19" s="8">
        <v>0.56000000000000005</v>
      </c>
      <c r="G19" s="8">
        <v>5673.92</v>
      </c>
    </row>
    <row r="20" spans="1:7" x14ac:dyDescent="0.25">
      <c r="A20" s="6" t="s">
        <v>39</v>
      </c>
      <c r="B20" s="20">
        <v>43425</v>
      </c>
      <c r="C20" s="6" t="s">
        <v>74</v>
      </c>
      <c r="D20" s="6" t="s">
        <v>10</v>
      </c>
      <c r="E20" s="28">
        <f t="shared" si="0"/>
        <v>14101</v>
      </c>
      <c r="F20" s="8">
        <v>0.56000000000000005</v>
      </c>
      <c r="G20" s="8">
        <v>7896.56</v>
      </c>
    </row>
    <row r="21" spans="1:7" x14ac:dyDescent="0.25">
      <c r="A21" s="6" t="s">
        <v>39</v>
      </c>
      <c r="B21" s="20">
        <v>43528</v>
      </c>
      <c r="C21" s="6" t="s">
        <v>74</v>
      </c>
      <c r="D21" s="6" t="s">
        <v>13</v>
      </c>
      <c r="E21" s="28">
        <f t="shared" si="0"/>
        <v>13228</v>
      </c>
      <c r="F21" s="8">
        <v>0.56000000000000005</v>
      </c>
      <c r="G21" s="8">
        <v>7407.68</v>
      </c>
    </row>
    <row r="22" spans="1:7" x14ac:dyDescent="0.25">
      <c r="A22" s="6" t="s">
        <v>39</v>
      </c>
      <c r="B22" s="20">
        <v>43613</v>
      </c>
      <c r="C22" s="6" t="s">
        <v>74</v>
      </c>
      <c r="D22" s="6" t="s">
        <v>17</v>
      </c>
      <c r="E22" s="28">
        <f t="shared" si="0"/>
        <v>12287</v>
      </c>
      <c r="F22" s="8">
        <v>0.56000000000000005</v>
      </c>
      <c r="G22" s="8">
        <v>6880.72</v>
      </c>
    </row>
    <row r="23" spans="1:7" x14ac:dyDescent="0.25">
      <c r="A23" s="6" t="s">
        <v>39</v>
      </c>
      <c r="B23" s="20">
        <v>43671</v>
      </c>
      <c r="C23" s="6" t="s">
        <v>74</v>
      </c>
      <c r="D23" s="6" t="s">
        <v>18</v>
      </c>
      <c r="E23" s="28">
        <f t="shared" si="0"/>
        <v>15010.999999999998</v>
      </c>
      <c r="F23" s="8">
        <v>0.56000000000000005</v>
      </c>
      <c r="G23" s="8">
        <v>8406.16</v>
      </c>
    </row>
    <row r="24" spans="1:7" x14ac:dyDescent="0.25">
      <c r="A24" s="6" t="s">
        <v>8</v>
      </c>
      <c r="B24" s="20">
        <v>43425</v>
      </c>
      <c r="C24" s="6" t="s">
        <v>74</v>
      </c>
      <c r="D24" s="6" t="s">
        <v>10</v>
      </c>
      <c r="E24" s="28">
        <f t="shared" si="0"/>
        <v>92616.999999999985</v>
      </c>
      <c r="F24" s="8">
        <v>0.56000000000000005</v>
      </c>
      <c r="G24" s="8">
        <v>51865.52</v>
      </c>
    </row>
    <row r="25" spans="1:7" x14ac:dyDescent="0.25">
      <c r="A25" s="6" t="s">
        <v>8</v>
      </c>
      <c r="B25" s="20">
        <v>43536</v>
      </c>
      <c r="C25" s="6" t="s">
        <v>74</v>
      </c>
      <c r="D25" s="6" t="s">
        <v>13</v>
      </c>
      <c r="E25" s="28">
        <f t="shared" si="0"/>
        <v>86960.714285714275</v>
      </c>
      <c r="F25" s="8">
        <v>0.56000000000000005</v>
      </c>
      <c r="G25" s="8">
        <v>48698</v>
      </c>
    </row>
    <row r="26" spans="1:7" x14ac:dyDescent="0.25">
      <c r="A26" s="6" t="s">
        <v>8</v>
      </c>
      <c r="B26" s="20">
        <v>43607</v>
      </c>
      <c r="C26" s="6" t="s">
        <v>74</v>
      </c>
      <c r="D26" s="6" t="s">
        <v>17</v>
      </c>
      <c r="E26" s="28">
        <f t="shared" si="0"/>
        <v>76593.999999999985</v>
      </c>
      <c r="F26" s="8">
        <v>0.56000000000000005</v>
      </c>
      <c r="G26" s="8">
        <v>42892.639999999999</v>
      </c>
    </row>
    <row r="27" spans="1:7" x14ac:dyDescent="0.25">
      <c r="A27" s="6" t="s">
        <v>8</v>
      </c>
      <c r="B27" s="20">
        <v>43677</v>
      </c>
      <c r="C27" s="6" t="s">
        <v>74</v>
      </c>
      <c r="D27" s="6" t="s">
        <v>18</v>
      </c>
      <c r="E27" s="28">
        <f t="shared" si="0"/>
        <v>93905</v>
      </c>
      <c r="F27" s="8">
        <v>0.56000000000000005</v>
      </c>
      <c r="G27" s="8">
        <v>52586.8</v>
      </c>
    </row>
    <row r="28" spans="1:7" x14ac:dyDescent="0.25">
      <c r="A28" s="6" t="s">
        <v>24</v>
      </c>
      <c r="B28" s="20">
        <v>43431</v>
      </c>
      <c r="C28" s="6" t="s">
        <v>74</v>
      </c>
      <c r="D28" s="6" t="s">
        <v>10</v>
      </c>
      <c r="E28" s="28">
        <f t="shared" si="0"/>
        <v>34836</v>
      </c>
      <c r="F28" s="8">
        <v>0.56000000000000005</v>
      </c>
      <c r="G28" s="8">
        <v>19508.16</v>
      </c>
    </row>
    <row r="29" spans="1:7" x14ac:dyDescent="0.25">
      <c r="A29" s="6" t="s">
        <v>24</v>
      </c>
      <c r="B29" s="20">
        <v>43536</v>
      </c>
      <c r="C29" s="6" t="s">
        <v>74</v>
      </c>
      <c r="D29" s="6" t="s">
        <v>13</v>
      </c>
      <c r="E29" s="28">
        <f t="shared" si="0"/>
        <v>32049.999999999996</v>
      </c>
      <c r="F29" s="8">
        <v>0.56000000000000005</v>
      </c>
      <c r="G29" s="8">
        <v>17948</v>
      </c>
    </row>
    <row r="30" spans="1:7" x14ac:dyDescent="0.25">
      <c r="A30" s="6" t="s">
        <v>24</v>
      </c>
      <c r="B30" s="20">
        <v>43607</v>
      </c>
      <c r="C30" s="6" t="s">
        <v>74</v>
      </c>
      <c r="D30" s="6" t="s">
        <v>17</v>
      </c>
      <c r="E30" s="28">
        <f t="shared" si="0"/>
        <v>29804</v>
      </c>
      <c r="F30" s="8">
        <v>0.56000000000000005</v>
      </c>
      <c r="G30" s="8">
        <v>16690.240000000002</v>
      </c>
    </row>
    <row r="31" spans="1:7" x14ac:dyDescent="0.25">
      <c r="A31" s="6" t="s">
        <v>24</v>
      </c>
      <c r="B31" s="20">
        <v>43692</v>
      </c>
      <c r="C31" s="6" t="s">
        <v>74</v>
      </c>
      <c r="D31" s="6" t="s">
        <v>18</v>
      </c>
      <c r="E31" s="28">
        <f t="shared" si="0"/>
        <v>36040</v>
      </c>
      <c r="F31" s="8">
        <v>0.56000000000000005</v>
      </c>
      <c r="G31" s="8">
        <v>20182.400000000001</v>
      </c>
    </row>
    <row r="32" spans="1:7" x14ac:dyDescent="0.25">
      <c r="A32" s="6" t="s">
        <v>14</v>
      </c>
      <c r="B32" s="20">
        <v>43420</v>
      </c>
      <c r="C32" s="6" t="s">
        <v>74</v>
      </c>
      <c r="D32" s="6" t="s">
        <v>10</v>
      </c>
      <c r="E32" s="28">
        <f t="shared" si="0"/>
        <v>58977</v>
      </c>
      <c r="F32" s="8">
        <v>0.56000000000000005</v>
      </c>
      <c r="G32" s="8">
        <v>33027.120000000003</v>
      </c>
    </row>
    <row r="33" spans="1:7" x14ac:dyDescent="0.25">
      <c r="A33" s="6" t="s">
        <v>14</v>
      </c>
      <c r="B33" s="20">
        <v>43517</v>
      </c>
      <c r="C33" s="6" t="s">
        <v>74</v>
      </c>
      <c r="D33" s="6" t="s">
        <v>13</v>
      </c>
      <c r="E33" s="28">
        <f t="shared" si="0"/>
        <v>52198</v>
      </c>
      <c r="F33" s="8">
        <v>0.56000000000000005</v>
      </c>
      <c r="G33" s="8">
        <v>29230.880000000001</v>
      </c>
    </row>
    <row r="34" spans="1:7" x14ac:dyDescent="0.25">
      <c r="A34" s="6" t="s">
        <v>14</v>
      </c>
      <c r="B34" s="20">
        <v>43629</v>
      </c>
      <c r="C34" s="6" t="s">
        <v>74</v>
      </c>
      <c r="D34" s="6" t="s">
        <v>17</v>
      </c>
      <c r="E34" s="28">
        <f t="shared" si="0"/>
        <v>54704</v>
      </c>
      <c r="F34" s="8">
        <v>0.56000000000000005</v>
      </c>
      <c r="G34" s="8">
        <v>30634.240000000002</v>
      </c>
    </row>
    <row r="35" spans="1:7" x14ac:dyDescent="0.25">
      <c r="A35" s="6" t="s">
        <v>14</v>
      </c>
      <c r="B35" s="20">
        <v>43689</v>
      </c>
      <c r="C35" s="6" t="s">
        <v>74</v>
      </c>
      <c r="D35" s="6" t="s">
        <v>18</v>
      </c>
      <c r="E35" s="28">
        <f t="shared" si="0"/>
        <v>67140</v>
      </c>
      <c r="F35" s="8">
        <v>0.56000000000000005</v>
      </c>
      <c r="G35" s="8">
        <v>37598.400000000001</v>
      </c>
    </row>
    <row r="36" spans="1:7" x14ac:dyDescent="0.25">
      <c r="A36" s="6" t="s">
        <v>54</v>
      </c>
      <c r="B36" s="20">
        <v>43412</v>
      </c>
      <c r="C36" s="6" t="s">
        <v>74</v>
      </c>
      <c r="D36" s="6" t="s">
        <v>10</v>
      </c>
      <c r="E36" s="28">
        <f t="shared" si="0"/>
        <v>10176.999999999998</v>
      </c>
      <c r="F36" s="8">
        <v>0.56000000000000005</v>
      </c>
      <c r="G36" s="8">
        <v>5699.12</v>
      </c>
    </row>
    <row r="37" spans="1:7" x14ac:dyDescent="0.25">
      <c r="A37" s="6" t="s">
        <v>54</v>
      </c>
      <c r="B37" s="20">
        <v>43525</v>
      </c>
      <c r="C37" s="6" t="s">
        <v>74</v>
      </c>
      <c r="D37" s="6" t="s">
        <v>13</v>
      </c>
      <c r="E37" s="28">
        <f t="shared" si="0"/>
        <v>14901.803571428571</v>
      </c>
      <c r="F37" s="8">
        <v>0.56000000000000005</v>
      </c>
      <c r="G37" s="8">
        <v>8345.01</v>
      </c>
    </row>
    <row r="38" spans="1:7" x14ac:dyDescent="0.25">
      <c r="A38" s="6" t="s">
        <v>54</v>
      </c>
      <c r="B38" s="20">
        <v>43606</v>
      </c>
      <c r="C38" s="6" t="s">
        <v>74</v>
      </c>
      <c r="D38" s="6" t="s">
        <v>17</v>
      </c>
      <c r="E38" s="28">
        <f t="shared" si="0"/>
        <v>8457</v>
      </c>
      <c r="F38" s="8">
        <v>0.56000000000000005</v>
      </c>
      <c r="G38" s="8">
        <v>4735.92</v>
      </c>
    </row>
    <row r="39" spans="1:7" x14ac:dyDescent="0.25">
      <c r="A39" s="6" t="s">
        <v>54</v>
      </c>
      <c r="B39" s="20">
        <v>43296</v>
      </c>
      <c r="C39" s="6" t="s">
        <v>74</v>
      </c>
      <c r="D39" s="6" t="s">
        <v>18</v>
      </c>
      <c r="E39" s="28">
        <f t="shared" si="0"/>
        <v>10369</v>
      </c>
      <c r="F39" s="8">
        <v>0.56000000000000005</v>
      </c>
      <c r="G39" s="8">
        <v>5806.64</v>
      </c>
    </row>
    <row r="40" spans="1:7" x14ac:dyDescent="0.25">
      <c r="A40" s="6" t="s">
        <v>66</v>
      </c>
      <c r="B40" s="20">
        <v>43420</v>
      </c>
      <c r="C40" s="6" t="s">
        <v>74</v>
      </c>
      <c r="D40" s="6" t="s">
        <v>10</v>
      </c>
      <c r="E40" s="28">
        <f t="shared" si="0"/>
        <v>9269.9999999999982</v>
      </c>
      <c r="F40" s="8">
        <v>0.56000000000000005</v>
      </c>
      <c r="G40" s="8">
        <v>5191.2</v>
      </c>
    </row>
    <row r="41" spans="1:7" x14ac:dyDescent="0.25">
      <c r="A41" s="6" t="s">
        <v>66</v>
      </c>
      <c r="B41" s="20">
        <v>43537</v>
      </c>
      <c r="C41" s="6" t="s">
        <v>74</v>
      </c>
      <c r="D41" s="6" t="s">
        <v>13</v>
      </c>
      <c r="E41" s="28">
        <f t="shared" si="0"/>
        <v>9507.9999999999982</v>
      </c>
      <c r="F41" s="8">
        <v>0.56000000000000005</v>
      </c>
      <c r="G41" s="8">
        <v>5324.48</v>
      </c>
    </row>
    <row r="42" spans="1:7" x14ac:dyDescent="0.25">
      <c r="A42" s="6" t="s">
        <v>66</v>
      </c>
      <c r="B42" s="20">
        <v>43614</v>
      </c>
      <c r="C42" s="6" t="s">
        <v>74</v>
      </c>
      <c r="D42" s="6" t="s">
        <v>17</v>
      </c>
      <c r="E42" s="28">
        <f t="shared" si="0"/>
        <v>8584</v>
      </c>
      <c r="F42" s="8">
        <v>0.56000000000000005</v>
      </c>
      <c r="G42" s="8">
        <v>4807.04</v>
      </c>
    </row>
    <row r="43" spans="1:7" x14ac:dyDescent="0.25">
      <c r="A43" s="6" t="s">
        <v>66</v>
      </c>
      <c r="B43" s="20">
        <v>43704</v>
      </c>
      <c r="C43" s="6" t="s">
        <v>74</v>
      </c>
      <c r="D43" s="6" t="s">
        <v>18</v>
      </c>
      <c r="E43" s="28">
        <f t="shared" si="0"/>
        <v>9985</v>
      </c>
      <c r="F43" s="8">
        <v>0.56000000000000005</v>
      </c>
      <c r="G43" s="8">
        <v>5591.6</v>
      </c>
    </row>
    <row r="44" spans="1:7" x14ac:dyDescent="0.25">
      <c r="A44" s="6" t="s">
        <v>73</v>
      </c>
      <c r="B44" s="20">
        <v>43419</v>
      </c>
      <c r="C44" s="6" t="s">
        <v>74</v>
      </c>
      <c r="D44" s="6" t="s">
        <v>10</v>
      </c>
      <c r="E44" s="28">
        <f t="shared" ref="E44:E47" si="1">G44/F44</f>
        <v>19984.714285714286</v>
      </c>
      <c r="F44" s="8">
        <v>0.56000000000000005</v>
      </c>
      <c r="G44" s="8">
        <v>11191.44</v>
      </c>
    </row>
    <row r="45" spans="1:7" x14ac:dyDescent="0.25">
      <c r="A45" s="6" t="s">
        <v>73</v>
      </c>
      <c r="B45" s="20">
        <v>43157</v>
      </c>
      <c r="C45" s="6" t="s">
        <v>74</v>
      </c>
      <c r="D45" s="6" t="s">
        <v>13</v>
      </c>
      <c r="E45" s="28">
        <f t="shared" si="1"/>
        <v>18560</v>
      </c>
      <c r="F45" s="8">
        <v>0.56000000000000005</v>
      </c>
      <c r="G45" s="8">
        <v>10393.6</v>
      </c>
    </row>
    <row r="46" spans="1:7" x14ac:dyDescent="0.25">
      <c r="A46" s="6" t="s">
        <v>73</v>
      </c>
      <c r="B46" s="20">
        <v>43605</v>
      </c>
      <c r="C46" s="6" t="s">
        <v>74</v>
      </c>
      <c r="D46" s="6" t="s">
        <v>17</v>
      </c>
      <c r="E46" s="28">
        <f t="shared" si="1"/>
        <v>16900.999999999996</v>
      </c>
      <c r="F46" s="8">
        <v>0.56000000000000005</v>
      </c>
      <c r="G46" s="8">
        <v>9464.56</v>
      </c>
    </row>
    <row r="47" spans="1:7" x14ac:dyDescent="0.25">
      <c r="A47" s="6" t="s">
        <v>73</v>
      </c>
      <c r="B47" s="20">
        <v>43671</v>
      </c>
      <c r="C47" s="6" t="s">
        <v>74</v>
      </c>
      <c r="D47" s="6" t="s">
        <v>18</v>
      </c>
      <c r="E47" s="28">
        <f t="shared" si="1"/>
        <v>21485.999999999996</v>
      </c>
      <c r="F47" s="8">
        <v>0.56000000000000005</v>
      </c>
      <c r="G47" s="8">
        <v>12032.16</v>
      </c>
    </row>
    <row r="48" spans="1:7" x14ac:dyDescent="0.25">
      <c r="A48" s="17"/>
      <c r="B48" s="17"/>
      <c r="C48" s="17"/>
      <c r="D48" s="17"/>
      <c r="E48" s="29">
        <f>SUM(E4:E47)</f>
        <v>1306696.4464285716</v>
      </c>
      <c r="F48" s="8">
        <v>0.56000000000000005</v>
      </c>
      <c r="G48" s="13">
        <f>SUM(G4:G47)</f>
        <v>731750.01000000013</v>
      </c>
    </row>
    <row r="50" spans="1:4" x14ac:dyDescent="0.25">
      <c r="A50" s="9" t="s">
        <v>76</v>
      </c>
      <c r="B50" s="10" t="s">
        <v>20</v>
      </c>
      <c r="C50" s="9" t="s">
        <v>22</v>
      </c>
      <c r="D50" s="9" t="s">
        <v>44</v>
      </c>
    </row>
    <row r="51" spans="1:4" x14ac:dyDescent="0.25">
      <c r="A51" s="21" t="s">
        <v>58</v>
      </c>
      <c r="B51" s="30">
        <f>C51/0.56</f>
        <v>48245.214285714283</v>
      </c>
      <c r="C51" s="22">
        <f>SUM(G4:G7)</f>
        <v>27017.32</v>
      </c>
      <c r="D51" s="42">
        <f>B51/$B$62</f>
        <v>3.6921516406948865E-2</v>
      </c>
    </row>
    <row r="52" spans="1:4" x14ac:dyDescent="0.25">
      <c r="A52" s="6" t="s">
        <v>12</v>
      </c>
      <c r="B52" s="30">
        <f t="shared" ref="B52:B61" si="2">C52/0.56</f>
        <v>143887</v>
      </c>
      <c r="C52" s="8">
        <f>SUM(G8:G11)</f>
        <v>80576.72</v>
      </c>
      <c r="D52" s="42">
        <f t="shared" ref="D52:D61" si="3">B52/$B$62</f>
        <v>0.11011509244803426</v>
      </c>
    </row>
    <row r="53" spans="1:4" x14ac:dyDescent="0.25">
      <c r="A53" s="6" t="s">
        <v>5</v>
      </c>
      <c r="B53" s="30">
        <f t="shared" si="2"/>
        <v>147223</v>
      </c>
      <c r="C53" s="8">
        <f>SUM(G12:G15)</f>
        <v>82444.88</v>
      </c>
      <c r="D53" s="42">
        <f t="shared" si="3"/>
        <v>0.11266809548796589</v>
      </c>
    </row>
    <row r="54" spans="1:4" x14ac:dyDescent="0.25">
      <c r="A54" s="6" t="s">
        <v>55</v>
      </c>
      <c r="B54" s="30">
        <f t="shared" si="2"/>
        <v>38704.999999999993</v>
      </c>
      <c r="C54" s="8">
        <f>SUM(G16:G19)</f>
        <v>21674.799999999999</v>
      </c>
      <c r="D54" s="42">
        <f t="shared" si="3"/>
        <v>2.9620498399446544E-2</v>
      </c>
    </row>
    <row r="55" spans="1:4" x14ac:dyDescent="0.25">
      <c r="A55" s="6" t="s">
        <v>39</v>
      </c>
      <c r="B55" s="30">
        <f t="shared" si="2"/>
        <v>54627</v>
      </c>
      <c r="C55" s="8">
        <f>SUM(G20:G23)</f>
        <v>30591.120000000003</v>
      </c>
      <c r="D55" s="42">
        <f t="shared" si="3"/>
        <v>4.1805424778880419E-2</v>
      </c>
    </row>
    <row r="56" spans="1:4" x14ac:dyDescent="0.25">
      <c r="A56" s="6" t="s">
        <v>8</v>
      </c>
      <c r="B56" s="30">
        <f t="shared" si="2"/>
        <v>350076.7142857142</v>
      </c>
      <c r="C56" s="8">
        <f>SUM(G24:G27)</f>
        <v>196042.95999999996</v>
      </c>
      <c r="D56" s="42">
        <f t="shared" si="3"/>
        <v>0.26790974693666203</v>
      </c>
    </row>
    <row r="57" spans="1:4" x14ac:dyDescent="0.25">
      <c r="A57" s="6" t="s">
        <v>24</v>
      </c>
      <c r="B57" s="30">
        <f t="shared" si="2"/>
        <v>132730.00000000003</v>
      </c>
      <c r="C57" s="8">
        <f>SUM(G28:G31)</f>
        <v>74328.800000000017</v>
      </c>
      <c r="D57" s="42">
        <f t="shared" si="3"/>
        <v>0.10157676663373057</v>
      </c>
    </row>
    <row r="58" spans="1:4" x14ac:dyDescent="0.25">
      <c r="A58" s="6" t="s">
        <v>14</v>
      </c>
      <c r="B58" s="30">
        <f t="shared" si="2"/>
        <v>233019</v>
      </c>
      <c r="C58" s="8">
        <f>SUM(G32:G35)</f>
        <v>130490.64000000001</v>
      </c>
      <c r="D58" s="42">
        <f t="shared" si="3"/>
        <v>0.17832680316601565</v>
      </c>
    </row>
    <row r="59" spans="1:4" x14ac:dyDescent="0.25">
      <c r="A59" s="6" t="s">
        <v>54</v>
      </c>
      <c r="B59" s="30">
        <f t="shared" si="2"/>
        <v>43904.803571428572</v>
      </c>
      <c r="C59" s="8">
        <f>SUM(G36:G39)</f>
        <v>24586.690000000002</v>
      </c>
      <c r="D59" s="42">
        <f t="shared" si="3"/>
        <v>3.3599849216264445E-2</v>
      </c>
    </row>
    <row r="60" spans="1:4" x14ac:dyDescent="0.25">
      <c r="A60" s="6" t="s">
        <v>66</v>
      </c>
      <c r="B60" s="30">
        <f t="shared" si="2"/>
        <v>37346.999999999993</v>
      </c>
      <c r="C60" s="8">
        <f>SUM(G40:G43)</f>
        <v>20914.32</v>
      </c>
      <c r="D60" s="42">
        <f t="shared" si="3"/>
        <v>2.8581236370601476E-2</v>
      </c>
    </row>
    <row r="61" spans="1:4" x14ac:dyDescent="0.25">
      <c r="A61" s="24" t="s">
        <v>73</v>
      </c>
      <c r="B61" s="30">
        <f t="shared" si="2"/>
        <v>76931.714285714275</v>
      </c>
      <c r="C61" s="3">
        <f>SUM(G44:G47)</f>
        <v>43081.759999999995</v>
      </c>
      <c r="D61" s="42">
        <f t="shared" si="3"/>
        <v>5.8874970155449659E-2</v>
      </c>
    </row>
    <row r="62" spans="1:4" x14ac:dyDescent="0.25">
      <c r="A62" s="12" t="s">
        <v>9</v>
      </c>
      <c r="B62" s="13">
        <f>SUM(B51:B61)</f>
        <v>1306696.4464285716</v>
      </c>
      <c r="C62" s="13">
        <f>SUM(C51:C61)</f>
        <v>731750.00999999989</v>
      </c>
      <c r="D62" s="41">
        <f>SUM(D51:D61)</f>
        <v>0.99999999999999989</v>
      </c>
    </row>
  </sheetData>
  <conditionalFormatting sqref="G5">
    <cfRule type="containsBlanks" dxfId="3" priority="2">
      <formula>LEN(TRIM(G5))=0</formula>
    </cfRule>
  </conditionalFormatting>
  <conditionalFormatting sqref="G6">
    <cfRule type="containsBlanks" dxfId="2" priority="1">
      <formula>LEN(TRIM(G6))=0</formula>
    </cfRule>
  </conditionalFormatting>
  <pageMargins left="0.7" right="0.7" top="0.75" bottom="0.75" header="0.3" footer="0.3"/>
  <pageSetup scale="86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66"/>
  <sheetViews>
    <sheetView workbookViewId="0">
      <selection activeCell="D54" sqref="D54:D65"/>
    </sheetView>
  </sheetViews>
  <sheetFormatPr defaultRowHeight="15" x14ac:dyDescent="0.25"/>
  <cols>
    <col min="1" max="1" width="18" customWidth="1"/>
    <col min="2" max="2" width="15.28515625" customWidth="1"/>
    <col min="3" max="3" width="11.85546875" customWidth="1"/>
    <col min="4" max="4" width="11.140625" customWidth="1"/>
    <col min="5" max="5" width="20.42578125" customWidth="1"/>
    <col min="7" max="7" width="20.5703125" customWidth="1"/>
  </cols>
  <sheetData>
    <row r="1" spans="1:7" x14ac:dyDescent="0.25">
      <c r="A1" s="1" t="s">
        <v>77</v>
      </c>
    </row>
    <row r="3" spans="1:7" x14ac:dyDescent="0.25">
      <c r="A3" s="9" t="s">
        <v>0</v>
      </c>
      <c r="B3" s="9" t="s">
        <v>7</v>
      </c>
      <c r="C3" s="9" t="s">
        <v>15</v>
      </c>
      <c r="D3" s="9" t="s">
        <v>11</v>
      </c>
      <c r="E3" s="9" t="s">
        <v>4</v>
      </c>
      <c r="F3" s="9" t="s">
        <v>1</v>
      </c>
      <c r="G3" s="9" t="s">
        <v>2</v>
      </c>
    </row>
    <row r="4" spans="1:7" x14ac:dyDescent="0.25">
      <c r="A4" s="7" t="s">
        <v>58</v>
      </c>
      <c r="B4" s="20">
        <v>43796</v>
      </c>
      <c r="C4" s="6" t="s">
        <v>79</v>
      </c>
      <c r="D4" s="6" t="s">
        <v>10</v>
      </c>
      <c r="E4" s="28">
        <f t="shared" ref="E4:E43" si="0">G4/F4</f>
        <v>16117</v>
      </c>
      <c r="F4" s="8">
        <v>0.51</v>
      </c>
      <c r="G4" s="8">
        <v>8219.67</v>
      </c>
    </row>
    <row r="5" spans="1:7" x14ac:dyDescent="0.25">
      <c r="A5" s="6" t="s">
        <v>58</v>
      </c>
      <c r="B5" s="20">
        <v>43880</v>
      </c>
      <c r="C5" s="6" t="s">
        <v>79</v>
      </c>
      <c r="D5" s="6" t="s">
        <v>13</v>
      </c>
      <c r="E5" s="28">
        <f t="shared" si="0"/>
        <v>16179.000000000002</v>
      </c>
      <c r="F5" s="25">
        <v>0.51</v>
      </c>
      <c r="G5" s="26">
        <v>8251.2900000000009</v>
      </c>
    </row>
    <row r="6" spans="1:7" x14ac:dyDescent="0.25">
      <c r="A6" s="6" t="s">
        <v>58</v>
      </c>
      <c r="B6" s="20">
        <v>44021</v>
      </c>
      <c r="C6" s="6" t="s">
        <v>79</v>
      </c>
      <c r="D6" s="6" t="s">
        <v>17</v>
      </c>
      <c r="E6" s="28">
        <f t="shared" si="0"/>
        <v>14697.999999999998</v>
      </c>
      <c r="F6" s="8">
        <v>0.51</v>
      </c>
      <c r="G6" s="26">
        <v>7495.98</v>
      </c>
    </row>
    <row r="7" spans="1:7" x14ac:dyDescent="0.25">
      <c r="A7" s="6" t="s">
        <v>58</v>
      </c>
      <c r="B7" s="20">
        <v>44055</v>
      </c>
      <c r="C7" s="6" t="s">
        <v>79</v>
      </c>
      <c r="D7" s="6" t="s">
        <v>18</v>
      </c>
      <c r="E7" s="28">
        <f t="shared" si="0"/>
        <v>17862.999999999996</v>
      </c>
      <c r="F7" s="25">
        <v>0.51</v>
      </c>
      <c r="G7" s="8">
        <v>9110.1299999999992</v>
      </c>
    </row>
    <row r="8" spans="1:7" x14ac:dyDescent="0.25">
      <c r="A8" s="6" t="s">
        <v>12</v>
      </c>
      <c r="B8" s="20">
        <v>43810</v>
      </c>
      <c r="C8" s="6" t="s">
        <v>79</v>
      </c>
      <c r="D8" s="6" t="s">
        <v>10</v>
      </c>
      <c r="E8" s="28">
        <f t="shared" si="0"/>
        <v>42431</v>
      </c>
      <c r="F8" s="8">
        <v>0.51</v>
      </c>
      <c r="G8" s="8">
        <v>21639.81</v>
      </c>
    </row>
    <row r="9" spans="1:7" x14ac:dyDescent="0.25">
      <c r="A9" s="6" t="s">
        <v>12</v>
      </c>
      <c r="B9" s="20">
        <v>43889</v>
      </c>
      <c r="C9" s="6" t="s">
        <v>79</v>
      </c>
      <c r="D9" s="6" t="s">
        <v>13</v>
      </c>
      <c r="E9" s="28">
        <f t="shared" si="0"/>
        <v>44128</v>
      </c>
      <c r="F9" s="25">
        <v>0.51</v>
      </c>
      <c r="G9" s="8">
        <v>22505.279999999999</v>
      </c>
    </row>
    <row r="10" spans="1:7" x14ac:dyDescent="0.25">
      <c r="A10" s="6" t="s">
        <v>12</v>
      </c>
      <c r="B10" s="20">
        <v>43964</v>
      </c>
      <c r="C10" s="6" t="s">
        <v>79</v>
      </c>
      <c r="D10" s="6" t="s">
        <v>17</v>
      </c>
      <c r="E10" s="28">
        <f t="shared" si="0"/>
        <v>41491</v>
      </c>
      <c r="F10" s="8">
        <v>0.51</v>
      </c>
      <c r="G10" s="8">
        <v>21160.41</v>
      </c>
    </row>
    <row r="11" spans="1:7" x14ac:dyDescent="0.25">
      <c r="A11" s="6" t="s">
        <v>12</v>
      </c>
      <c r="B11" s="20">
        <v>44040</v>
      </c>
      <c r="C11" s="6" t="s">
        <v>79</v>
      </c>
      <c r="D11" s="6" t="s">
        <v>18</v>
      </c>
      <c r="E11" s="28">
        <f t="shared" si="0"/>
        <v>41764</v>
      </c>
      <c r="F11" s="25">
        <v>0.51</v>
      </c>
      <c r="G11" s="8">
        <v>21299.64</v>
      </c>
    </row>
    <row r="12" spans="1:7" x14ac:dyDescent="0.25">
      <c r="A12" s="6" t="s">
        <v>5</v>
      </c>
      <c r="B12" s="20">
        <v>43794</v>
      </c>
      <c r="C12" s="6" t="s">
        <v>79</v>
      </c>
      <c r="D12" s="6" t="s">
        <v>10</v>
      </c>
      <c r="E12" s="28">
        <f t="shared" si="0"/>
        <v>44678.607843137252</v>
      </c>
      <c r="F12" s="8">
        <v>0.51</v>
      </c>
      <c r="G12" s="8">
        <v>22786.09</v>
      </c>
    </row>
    <row r="13" spans="1:7" x14ac:dyDescent="0.25">
      <c r="A13" s="6" t="s">
        <v>5</v>
      </c>
      <c r="B13" s="20">
        <v>43867</v>
      </c>
      <c r="C13" s="6" t="s">
        <v>79</v>
      </c>
      <c r="D13" s="6" t="s">
        <v>13</v>
      </c>
      <c r="E13" s="28">
        <f t="shared" si="0"/>
        <v>39963</v>
      </c>
      <c r="F13" s="25">
        <v>0.51</v>
      </c>
      <c r="G13" s="8">
        <v>20381.13</v>
      </c>
    </row>
    <row r="14" spans="1:7" x14ac:dyDescent="0.25">
      <c r="A14" s="6" t="s">
        <v>5</v>
      </c>
      <c r="B14" s="20">
        <v>43952</v>
      </c>
      <c r="C14" s="6" t="s">
        <v>79</v>
      </c>
      <c r="D14" s="6" t="s">
        <v>17</v>
      </c>
      <c r="E14" s="28">
        <f t="shared" si="0"/>
        <v>44565</v>
      </c>
      <c r="F14" s="8">
        <v>0.51</v>
      </c>
      <c r="G14" s="8">
        <v>22728.15</v>
      </c>
    </row>
    <row r="15" spans="1:7" x14ac:dyDescent="0.25">
      <c r="A15" s="6" t="s">
        <v>5</v>
      </c>
      <c r="B15" s="20">
        <v>44035</v>
      </c>
      <c r="C15" s="6" t="s">
        <v>79</v>
      </c>
      <c r="D15" s="6" t="s">
        <v>18</v>
      </c>
      <c r="E15" s="28">
        <f t="shared" si="0"/>
        <v>42579</v>
      </c>
      <c r="F15" s="25">
        <v>0.51</v>
      </c>
      <c r="G15" s="8">
        <v>21715.29</v>
      </c>
    </row>
    <row r="16" spans="1:7" x14ac:dyDescent="0.25">
      <c r="A16" s="6" t="s">
        <v>55</v>
      </c>
      <c r="B16" s="20">
        <v>43787</v>
      </c>
      <c r="C16" s="6" t="s">
        <v>79</v>
      </c>
      <c r="D16" s="6" t="s">
        <v>10</v>
      </c>
      <c r="E16" s="28">
        <f t="shared" si="0"/>
        <v>11478</v>
      </c>
      <c r="F16" s="8">
        <v>0.51</v>
      </c>
      <c r="G16" s="8">
        <v>5853.78</v>
      </c>
    </row>
    <row r="17" spans="1:7" x14ac:dyDescent="0.25">
      <c r="A17" s="6" t="s">
        <v>55</v>
      </c>
      <c r="B17" s="20">
        <v>43874</v>
      </c>
      <c r="C17" s="6" t="s">
        <v>79</v>
      </c>
      <c r="D17" s="6" t="s">
        <v>13</v>
      </c>
      <c r="E17" s="28">
        <f t="shared" si="0"/>
        <v>11234</v>
      </c>
      <c r="F17" s="25">
        <v>0.51</v>
      </c>
      <c r="G17" s="8">
        <v>5729.34</v>
      </c>
    </row>
    <row r="18" spans="1:7" x14ac:dyDescent="0.25">
      <c r="A18" s="6" t="s">
        <v>55</v>
      </c>
      <c r="B18" s="20">
        <v>43963</v>
      </c>
      <c r="C18" s="6" t="s">
        <v>79</v>
      </c>
      <c r="D18" s="6" t="s">
        <v>17</v>
      </c>
      <c r="E18" s="28">
        <f t="shared" si="0"/>
        <v>10743.999999999998</v>
      </c>
      <c r="F18" s="8">
        <v>0.51</v>
      </c>
      <c r="G18" s="8">
        <v>5479.44</v>
      </c>
    </row>
    <row r="19" spans="1:7" x14ac:dyDescent="0.25">
      <c r="A19" s="6" t="s">
        <v>55</v>
      </c>
      <c r="B19" s="20">
        <v>44050</v>
      </c>
      <c r="C19" s="6" t="s">
        <v>79</v>
      </c>
      <c r="D19" s="6" t="s">
        <v>18</v>
      </c>
      <c r="E19" s="28">
        <f t="shared" si="0"/>
        <v>10897</v>
      </c>
      <c r="F19" s="25">
        <v>0.51</v>
      </c>
      <c r="G19" s="8">
        <v>5557.47</v>
      </c>
    </row>
    <row r="20" spans="1:7" x14ac:dyDescent="0.25">
      <c r="A20" s="6" t="s">
        <v>39</v>
      </c>
      <c r="B20" s="20">
        <v>43822</v>
      </c>
      <c r="C20" s="6" t="s">
        <v>79</v>
      </c>
      <c r="D20" s="6" t="s">
        <v>10</v>
      </c>
      <c r="E20" s="28">
        <f t="shared" si="0"/>
        <v>16428</v>
      </c>
      <c r="F20" s="8">
        <v>0.51</v>
      </c>
      <c r="G20" s="8">
        <v>8378.2800000000007</v>
      </c>
    </row>
    <row r="21" spans="1:7" x14ac:dyDescent="0.25">
      <c r="A21" s="6" t="s">
        <v>39</v>
      </c>
      <c r="B21" s="20">
        <v>43874</v>
      </c>
      <c r="C21" s="6" t="s">
        <v>79</v>
      </c>
      <c r="D21" s="6" t="s">
        <v>13</v>
      </c>
      <c r="E21" s="28">
        <f t="shared" si="0"/>
        <v>17768</v>
      </c>
      <c r="F21" s="25">
        <v>0.51</v>
      </c>
      <c r="G21" s="8">
        <v>9061.68</v>
      </c>
    </row>
    <row r="22" spans="1:7" x14ac:dyDescent="0.25">
      <c r="A22" s="6" t="s">
        <v>39</v>
      </c>
      <c r="B22" s="20">
        <v>43963</v>
      </c>
      <c r="C22" s="6" t="s">
        <v>79</v>
      </c>
      <c r="D22" s="6" t="s">
        <v>17</v>
      </c>
      <c r="E22" s="28">
        <f t="shared" si="0"/>
        <v>16375</v>
      </c>
      <c r="F22" s="8">
        <v>0.51</v>
      </c>
      <c r="G22" s="8">
        <v>8351.25</v>
      </c>
    </row>
    <row r="23" spans="1:7" x14ac:dyDescent="0.25">
      <c r="A23" s="6" t="s">
        <v>39</v>
      </c>
      <c r="B23" s="20">
        <v>44050</v>
      </c>
      <c r="C23" s="6" t="s">
        <v>79</v>
      </c>
      <c r="D23" s="6" t="s">
        <v>18</v>
      </c>
      <c r="E23" s="28">
        <f t="shared" si="0"/>
        <v>16714</v>
      </c>
      <c r="F23" s="25">
        <v>0.51</v>
      </c>
      <c r="G23" s="8">
        <v>8524.14</v>
      </c>
    </row>
    <row r="24" spans="1:7" x14ac:dyDescent="0.25">
      <c r="A24" s="6" t="s">
        <v>8</v>
      </c>
      <c r="B24" s="20">
        <v>43818</v>
      </c>
      <c r="C24" s="6" t="s">
        <v>79</v>
      </c>
      <c r="D24" s="6" t="s">
        <v>10</v>
      </c>
      <c r="E24" s="28">
        <f t="shared" si="0"/>
        <v>111769.99999999999</v>
      </c>
      <c r="F24" s="8">
        <v>0.51</v>
      </c>
      <c r="G24" s="8">
        <v>57002.7</v>
      </c>
    </row>
    <row r="25" spans="1:7" x14ac:dyDescent="0.25">
      <c r="A25" s="6" t="s">
        <v>8</v>
      </c>
      <c r="B25" s="20">
        <v>43931</v>
      </c>
      <c r="C25" s="6" t="s">
        <v>79</v>
      </c>
      <c r="D25" s="6" t="s">
        <v>13</v>
      </c>
      <c r="E25" s="28">
        <f t="shared" si="0"/>
        <v>103121</v>
      </c>
      <c r="F25" s="25">
        <v>0.51</v>
      </c>
      <c r="G25" s="8">
        <v>52591.71</v>
      </c>
    </row>
    <row r="26" spans="1:7" x14ac:dyDescent="0.25">
      <c r="A26" s="6" t="s">
        <v>8</v>
      </c>
      <c r="B26" s="20">
        <v>43955</v>
      </c>
      <c r="C26" s="6" t="s">
        <v>79</v>
      </c>
      <c r="D26" s="6" t="s">
        <v>17</v>
      </c>
      <c r="E26" s="28">
        <f t="shared" si="0"/>
        <v>114653</v>
      </c>
      <c r="F26" s="8">
        <v>0.51</v>
      </c>
      <c r="G26" s="8">
        <v>58473.03</v>
      </c>
    </row>
    <row r="27" spans="1:7" x14ac:dyDescent="0.25">
      <c r="A27" s="6" t="s">
        <v>8</v>
      </c>
      <c r="B27" s="20">
        <v>44033</v>
      </c>
      <c r="C27" s="6" t="s">
        <v>79</v>
      </c>
      <c r="D27" s="6" t="s">
        <v>18</v>
      </c>
      <c r="E27" s="28">
        <f t="shared" si="0"/>
        <v>109751.99999999999</v>
      </c>
      <c r="F27" s="25">
        <v>0.51</v>
      </c>
      <c r="G27" s="8">
        <v>55973.52</v>
      </c>
    </row>
    <row r="28" spans="1:7" x14ac:dyDescent="0.25">
      <c r="A28" s="6" t="s">
        <v>24</v>
      </c>
      <c r="B28" s="20">
        <v>43789</v>
      </c>
      <c r="C28" s="6" t="s">
        <v>79</v>
      </c>
      <c r="D28" s="6" t="s">
        <v>10</v>
      </c>
      <c r="E28" s="28">
        <f t="shared" si="0"/>
        <v>40129</v>
      </c>
      <c r="F28" s="8">
        <v>0.51</v>
      </c>
      <c r="G28" s="8">
        <v>20465.79</v>
      </c>
    </row>
    <row r="29" spans="1:7" x14ac:dyDescent="0.25">
      <c r="A29" s="6" t="s">
        <v>24</v>
      </c>
      <c r="B29" s="20">
        <v>43886</v>
      </c>
      <c r="C29" s="6" t="s">
        <v>79</v>
      </c>
      <c r="D29" s="6" t="s">
        <v>13</v>
      </c>
      <c r="E29" s="28">
        <f t="shared" si="0"/>
        <v>45331</v>
      </c>
      <c r="F29" s="25">
        <v>0.51</v>
      </c>
      <c r="G29" s="8">
        <v>23118.81</v>
      </c>
    </row>
    <row r="30" spans="1:7" x14ac:dyDescent="0.25">
      <c r="A30" s="6" t="s">
        <v>24</v>
      </c>
      <c r="B30" s="20">
        <v>43972</v>
      </c>
      <c r="C30" s="6" t="s">
        <v>79</v>
      </c>
      <c r="D30" s="6" t="s">
        <v>17</v>
      </c>
      <c r="E30" s="28">
        <f t="shared" si="0"/>
        <v>38527</v>
      </c>
      <c r="F30" s="8">
        <v>0.51</v>
      </c>
      <c r="G30" s="8">
        <v>19648.77</v>
      </c>
    </row>
    <row r="31" spans="1:7" x14ac:dyDescent="0.25">
      <c r="A31" s="6" t="s">
        <v>24</v>
      </c>
      <c r="B31" s="20">
        <v>44034</v>
      </c>
      <c r="C31" s="6" t="s">
        <v>79</v>
      </c>
      <c r="D31" s="6" t="s">
        <v>18</v>
      </c>
      <c r="E31" s="28">
        <f t="shared" si="0"/>
        <v>40141.999999999993</v>
      </c>
      <c r="F31" s="25">
        <v>0.51</v>
      </c>
      <c r="G31" s="8">
        <v>20472.419999999998</v>
      </c>
    </row>
    <row r="32" spans="1:7" x14ac:dyDescent="0.25">
      <c r="A32" s="6" t="s">
        <v>14</v>
      </c>
      <c r="B32" s="20">
        <v>43784</v>
      </c>
      <c r="C32" s="6" t="s">
        <v>79</v>
      </c>
      <c r="D32" s="6" t="s">
        <v>10</v>
      </c>
      <c r="E32" s="28">
        <f t="shared" si="0"/>
        <v>72714</v>
      </c>
      <c r="F32" s="8">
        <v>0.51</v>
      </c>
      <c r="G32" s="8">
        <v>37084.14</v>
      </c>
    </row>
    <row r="33" spans="1:7" x14ac:dyDescent="0.25">
      <c r="A33" s="6" t="s">
        <v>14</v>
      </c>
      <c r="B33" s="20">
        <v>43880</v>
      </c>
      <c r="C33" s="6" t="s">
        <v>79</v>
      </c>
      <c r="D33" s="6" t="s">
        <v>13</v>
      </c>
      <c r="E33" s="28">
        <f t="shared" si="0"/>
        <v>77173</v>
      </c>
      <c r="F33" s="25">
        <v>0.51</v>
      </c>
      <c r="G33" s="8">
        <v>39358.230000000003</v>
      </c>
    </row>
    <row r="34" spans="1:7" x14ac:dyDescent="0.25">
      <c r="A34" s="6" t="s">
        <v>14</v>
      </c>
      <c r="B34" s="20">
        <v>43963</v>
      </c>
      <c r="C34" s="6" t="s">
        <v>79</v>
      </c>
      <c r="D34" s="6" t="s">
        <v>17</v>
      </c>
      <c r="E34" s="28">
        <f t="shared" si="0"/>
        <v>72432</v>
      </c>
      <c r="F34" s="8">
        <v>0.51</v>
      </c>
      <c r="G34" s="8">
        <v>36940.32</v>
      </c>
    </row>
    <row r="35" spans="1:7" x14ac:dyDescent="0.25">
      <c r="A35" s="6" t="s">
        <v>14</v>
      </c>
      <c r="B35" s="20">
        <v>44032</v>
      </c>
      <c r="C35" s="6" t="s">
        <v>79</v>
      </c>
      <c r="D35" s="6" t="s">
        <v>18</v>
      </c>
      <c r="E35" s="28">
        <f t="shared" si="0"/>
        <v>88462</v>
      </c>
      <c r="F35" s="25">
        <v>0.51</v>
      </c>
      <c r="G35" s="8">
        <v>45115.62</v>
      </c>
    </row>
    <row r="36" spans="1:7" x14ac:dyDescent="0.25">
      <c r="A36" s="6" t="s">
        <v>54</v>
      </c>
      <c r="B36" s="20">
        <v>43784</v>
      </c>
      <c r="C36" s="6" t="s">
        <v>79</v>
      </c>
      <c r="D36" s="6" t="s">
        <v>10</v>
      </c>
      <c r="E36" s="28">
        <f t="shared" si="0"/>
        <v>12318.999999999998</v>
      </c>
      <c r="F36" s="8">
        <v>0.51</v>
      </c>
      <c r="G36" s="8">
        <v>6282.69</v>
      </c>
    </row>
    <row r="37" spans="1:7" x14ac:dyDescent="0.25">
      <c r="A37" s="6" t="s">
        <v>54</v>
      </c>
      <c r="B37" s="20">
        <v>43865</v>
      </c>
      <c r="C37" s="6" t="s">
        <v>79</v>
      </c>
      <c r="D37" s="6" t="s">
        <v>13</v>
      </c>
      <c r="E37" s="28">
        <f t="shared" si="0"/>
        <v>12368.999999999998</v>
      </c>
      <c r="F37" s="25">
        <v>0.51</v>
      </c>
      <c r="G37" s="8">
        <v>6308.19</v>
      </c>
    </row>
    <row r="38" spans="1:7" x14ac:dyDescent="0.25">
      <c r="A38" s="6" t="s">
        <v>54</v>
      </c>
      <c r="B38" s="20">
        <v>43952</v>
      </c>
      <c r="C38" s="6" t="s">
        <v>79</v>
      </c>
      <c r="D38" s="6" t="s">
        <v>17</v>
      </c>
      <c r="E38" s="28">
        <f t="shared" si="0"/>
        <v>11650</v>
      </c>
      <c r="F38" s="8">
        <v>0.51</v>
      </c>
      <c r="G38" s="8">
        <v>5941.5</v>
      </c>
    </row>
    <row r="39" spans="1:7" x14ac:dyDescent="0.25">
      <c r="A39" s="6" t="s">
        <v>54</v>
      </c>
      <c r="B39" s="20">
        <v>44019</v>
      </c>
      <c r="C39" s="6" t="s">
        <v>79</v>
      </c>
      <c r="D39" s="6" t="s">
        <v>18</v>
      </c>
      <c r="E39" s="28">
        <f t="shared" si="0"/>
        <v>14072</v>
      </c>
      <c r="F39" s="25">
        <v>0.51</v>
      </c>
      <c r="G39" s="8">
        <v>7176.72</v>
      </c>
    </row>
    <row r="40" spans="1:7" x14ac:dyDescent="0.25">
      <c r="A40" s="6" t="s">
        <v>66</v>
      </c>
      <c r="B40" s="20">
        <v>43810</v>
      </c>
      <c r="C40" s="6" t="s">
        <v>79</v>
      </c>
      <c r="D40" s="6" t="s">
        <v>10</v>
      </c>
      <c r="E40" s="28">
        <f t="shared" si="0"/>
        <v>11022.999999999998</v>
      </c>
      <c r="F40" s="8">
        <v>0.51</v>
      </c>
      <c r="G40" s="8">
        <v>5621.73</v>
      </c>
    </row>
    <row r="41" spans="1:7" x14ac:dyDescent="0.25">
      <c r="A41" s="6" t="s">
        <v>66</v>
      </c>
      <c r="B41" s="20">
        <v>43880</v>
      </c>
      <c r="C41" s="6" t="s">
        <v>79</v>
      </c>
      <c r="D41" s="6" t="s">
        <v>13</v>
      </c>
      <c r="E41" s="28">
        <f t="shared" si="0"/>
        <v>11525</v>
      </c>
      <c r="F41" s="25">
        <v>0.51</v>
      </c>
      <c r="G41" s="8">
        <v>5877.75</v>
      </c>
    </row>
    <row r="42" spans="1:7" x14ac:dyDescent="0.25">
      <c r="A42" s="6" t="s">
        <v>66</v>
      </c>
      <c r="B42" s="20">
        <v>43972</v>
      </c>
      <c r="C42" s="6" t="s">
        <v>79</v>
      </c>
      <c r="D42" s="6" t="s">
        <v>17</v>
      </c>
      <c r="E42" s="28">
        <f t="shared" si="0"/>
        <v>10540</v>
      </c>
      <c r="F42" s="8">
        <v>0.51</v>
      </c>
      <c r="G42" s="8">
        <v>5375.4</v>
      </c>
    </row>
    <row r="43" spans="1:7" x14ac:dyDescent="0.25">
      <c r="A43" s="6" t="s">
        <v>66</v>
      </c>
      <c r="B43" s="20">
        <v>44040</v>
      </c>
      <c r="C43" s="6" t="s">
        <v>79</v>
      </c>
      <c r="D43" s="6" t="s">
        <v>18</v>
      </c>
      <c r="E43" s="28">
        <f t="shared" si="0"/>
        <v>11078</v>
      </c>
      <c r="F43" s="25">
        <v>0.51</v>
      </c>
      <c r="G43" s="8">
        <v>5649.78</v>
      </c>
    </row>
    <row r="44" spans="1:7" x14ac:dyDescent="0.25">
      <c r="A44" s="6" t="s">
        <v>73</v>
      </c>
      <c r="B44" s="20">
        <v>43795</v>
      </c>
      <c r="C44" s="6" t="s">
        <v>79</v>
      </c>
      <c r="D44" s="6" t="s">
        <v>10</v>
      </c>
      <c r="E44" s="28">
        <f t="shared" ref="E44:E50" si="1">G44/F44</f>
        <v>26020</v>
      </c>
      <c r="F44" s="8">
        <v>0.51</v>
      </c>
      <c r="G44" s="8">
        <v>13270.2</v>
      </c>
    </row>
    <row r="45" spans="1:7" x14ac:dyDescent="0.25">
      <c r="A45" s="6" t="s">
        <v>73</v>
      </c>
      <c r="B45" s="20">
        <v>43880</v>
      </c>
      <c r="C45" s="6" t="s">
        <v>79</v>
      </c>
      <c r="D45" s="6" t="s">
        <v>13</v>
      </c>
      <c r="E45" s="28">
        <f t="shared" si="1"/>
        <v>26089</v>
      </c>
      <c r="F45" s="25">
        <v>0.51</v>
      </c>
      <c r="G45" s="8">
        <v>13305.39</v>
      </c>
    </row>
    <row r="46" spans="1:7" x14ac:dyDescent="0.25">
      <c r="A46" s="6" t="s">
        <v>73</v>
      </c>
      <c r="B46" s="20">
        <v>43972</v>
      </c>
      <c r="C46" s="6" t="s">
        <v>79</v>
      </c>
      <c r="D46" s="6" t="s">
        <v>17</v>
      </c>
      <c r="E46" s="28">
        <f t="shared" si="1"/>
        <v>25490</v>
      </c>
      <c r="F46" s="8">
        <v>0.51</v>
      </c>
      <c r="G46" s="8">
        <v>12999.9</v>
      </c>
    </row>
    <row r="47" spans="1:7" x14ac:dyDescent="0.25">
      <c r="A47" s="6" t="s">
        <v>73</v>
      </c>
      <c r="B47" s="20">
        <v>44032</v>
      </c>
      <c r="C47" s="6" t="s">
        <v>79</v>
      </c>
      <c r="D47" s="6" t="s">
        <v>18</v>
      </c>
      <c r="E47" s="28">
        <f t="shared" si="1"/>
        <v>28004</v>
      </c>
      <c r="F47" s="25">
        <v>0.51</v>
      </c>
      <c r="G47" s="8">
        <v>14282.04</v>
      </c>
    </row>
    <row r="48" spans="1:7" x14ac:dyDescent="0.25">
      <c r="A48" s="6" t="s">
        <v>78</v>
      </c>
      <c r="B48" s="20">
        <v>43871</v>
      </c>
      <c r="C48" s="6" t="s">
        <v>79</v>
      </c>
      <c r="D48" s="6" t="s">
        <v>13</v>
      </c>
      <c r="E48" s="28">
        <f t="shared" si="1"/>
        <v>11725</v>
      </c>
      <c r="F48" s="8">
        <v>0.51</v>
      </c>
      <c r="G48" s="8">
        <v>5979.75</v>
      </c>
    </row>
    <row r="49" spans="1:7" x14ac:dyDescent="0.25">
      <c r="A49" s="6" t="s">
        <v>78</v>
      </c>
      <c r="B49" s="20">
        <v>43963</v>
      </c>
      <c r="C49" s="6" t="s">
        <v>79</v>
      </c>
      <c r="D49" s="6" t="s">
        <v>17</v>
      </c>
      <c r="E49" s="28">
        <f t="shared" si="1"/>
        <v>6993</v>
      </c>
      <c r="F49" s="25">
        <v>0.51</v>
      </c>
      <c r="G49" s="8">
        <v>3566.43</v>
      </c>
    </row>
    <row r="50" spans="1:7" x14ac:dyDescent="0.25">
      <c r="A50" s="6" t="s">
        <v>78</v>
      </c>
      <c r="B50" s="20">
        <v>44032</v>
      </c>
      <c r="C50" s="6" t="s">
        <v>79</v>
      </c>
      <c r="D50" s="6" t="s">
        <v>18</v>
      </c>
      <c r="E50" s="28">
        <f t="shared" si="1"/>
        <v>6994</v>
      </c>
      <c r="F50" s="8">
        <v>0.51</v>
      </c>
      <c r="G50" s="8">
        <v>3566.94</v>
      </c>
    </row>
    <row r="51" spans="1:7" x14ac:dyDescent="0.25">
      <c r="A51" s="17"/>
      <c r="B51" s="17"/>
      <c r="C51" s="17"/>
      <c r="D51" s="17"/>
      <c r="E51" s="29">
        <f>G51/F51</f>
        <v>1658191.6078431371</v>
      </c>
      <c r="F51" s="8">
        <v>0.51</v>
      </c>
      <c r="G51" s="13">
        <f>SUM(G4:G50)</f>
        <v>845677.72</v>
      </c>
    </row>
    <row r="53" spans="1:7" x14ac:dyDescent="0.25">
      <c r="A53" s="9" t="s">
        <v>80</v>
      </c>
      <c r="B53" s="10" t="s">
        <v>20</v>
      </c>
      <c r="C53" s="9" t="s">
        <v>22</v>
      </c>
      <c r="D53" s="9" t="s">
        <v>44</v>
      </c>
    </row>
    <row r="54" spans="1:7" x14ac:dyDescent="0.25">
      <c r="A54" s="21" t="s">
        <v>58</v>
      </c>
      <c r="B54" s="30">
        <f>C54/0.51</f>
        <v>64857</v>
      </c>
      <c r="C54" s="22">
        <f>SUM(G4:G7)</f>
        <v>33077.07</v>
      </c>
      <c r="D54" s="42">
        <f>B54/$B$66</f>
        <v>3.9113091450487782E-2</v>
      </c>
    </row>
    <row r="55" spans="1:7" x14ac:dyDescent="0.25">
      <c r="A55" s="6" t="s">
        <v>12</v>
      </c>
      <c r="B55" s="30">
        <f t="shared" ref="B55:B65" si="2">C55/0.51</f>
        <v>169814</v>
      </c>
      <c r="C55" s="8">
        <f>SUM(G8:G11)</f>
        <v>86605.14</v>
      </c>
      <c r="D55" s="42">
        <f t="shared" ref="D55:D66" si="3">B55/$B$66</f>
        <v>0.10240915416336142</v>
      </c>
    </row>
    <row r="56" spans="1:7" x14ac:dyDescent="0.25">
      <c r="A56" s="6" t="s">
        <v>5</v>
      </c>
      <c r="B56" s="30">
        <f t="shared" si="2"/>
        <v>171785.60784313726</v>
      </c>
      <c r="C56" s="8">
        <f>SUM(G12:G15)</f>
        <v>87610.66</v>
      </c>
      <c r="D56" s="42">
        <f t="shared" si="3"/>
        <v>0.10359816503147322</v>
      </c>
    </row>
    <row r="57" spans="1:7" x14ac:dyDescent="0.25">
      <c r="A57" s="6" t="s">
        <v>55</v>
      </c>
      <c r="B57" s="30">
        <f t="shared" si="2"/>
        <v>44353</v>
      </c>
      <c r="C57" s="8">
        <f>SUM(G16:G19)</f>
        <v>22620.03</v>
      </c>
      <c r="D57" s="42">
        <f t="shared" si="3"/>
        <v>2.6747813576074819E-2</v>
      </c>
    </row>
    <row r="58" spans="1:7" x14ac:dyDescent="0.25">
      <c r="A58" s="6" t="s">
        <v>39</v>
      </c>
      <c r="B58" s="30">
        <f t="shared" si="2"/>
        <v>67285</v>
      </c>
      <c r="C58" s="8">
        <f>SUM(G20:G23)</f>
        <v>34315.35</v>
      </c>
      <c r="D58" s="42">
        <f t="shared" si="3"/>
        <v>4.0577337191761417E-2</v>
      </c>
    </row>
    <row r="59" spans="1:7" x14ac:dyDescent="0.25">
      <c r="A59" s="6" t="s">
        <v>8</v>
      </c>
      <c r="B59" s="30">
        <f t="shared" si="2"/>
        <v>439296</v>
      </c>
      <c r="C59" s="8">
        <f>SUM(G24:G27)</f>
        <v>224040.95999999999</v>
      </c>
      <c r="D59" s="42">
        <f t="shared" si="3"/>
        <v>0.26492475171274465</v>
      </c>
    </row>
    <row r="60" spans="1:7" x14ac:dyDescent="0.25">
      <c r="A60" s="6" t="s">
        <v>24</v>
      </c>
      <c r="B60" s="30">
        <f t="shared" si="2"/>
        <v>164129</v>
      </c>
      <c r="C60" s="8">
        <f>SUM(G28:G31)</f>
        <v>83705.790000000008</v>
      </c>
      <c r="D60" s="42">
        <f t="shared" si="3"/>
        <v>9.8980720456960838E-2</v>
      </c>
    </row>
    <row r="61" spans="1:7" x14ac:dyDescent="0.25">
      <c r="A61" s="6" t="s">
        <v>14</v>
      </c>
      <c r="B61" s="30">
        <f t="shared" si="2"/>
        <v>310781</v>
      </c>
      <c r="C61" s="8">
        <f>SUM(G32:G35)</f>
        <v>158498.31</v>
      </c>
      <c r="D61" s="42">
        <f t="shared" si="3"/>
        <v>0.18742164568318057</v>
      </c>
    </row>
    <row r="62" spans="1:7" x14ac:dyDescent="0.25">
      <c r="A62" s="6" t="s">
        <v>54</v>
      </c>
      <c r="B62" s="30">
        <f t="shared" si="2"/>
        <v>50409.999999999993</v>
      </c>
      <c r="C62" s="8">
        <f>SUM(G36:G39)</f>
        <v>25709.1</v>
      </c>
      <c r="D62" s="42">
        <f t="shared" si="3"/>
        <v>3.0400588063263623E-2</v>
      </c>
    </row>
    <row r="63" spans="1:7" x14ac:dyDescent="0.25">
      <c r="A63" s="6" t="s">
        <v>66</v>
      </c>
      <c r="B63" s="30">
        <f t="shared" si="2"/>
        <v>44165.999999999993</v>
      </c>
      <c r="C63" s="8">
        <f>SUM(G40:G43)</f>
        <v>22524.659999999996</v>
      </c>
      <c r="D63" s="42">
        <f t="shared" si="3"/>
        <v>2.6635040119065683E-2</v>
      </c>
    </row>
    <row r="64" spans="1:7" x14ac:dyDescent="0.25">
      <c r="A64" s="24" t="s">
        <v>73</v>
      </c>
      <c r="B64" s="30">
        <f t="shared" si="2"/>
        <v>105603</v>
      </c>
      <c r="C64" s="3">
        <f>SUM(G44:G47)</f>
        <v>53857.53</v>
      </c>
      <c r="D64" s="42">
        <f t="shared" si="3"/>
        <v>6.3685643746177911E-2</v>
      </c>
    </row>
    <row r="65" spans="1:4" x14ac:dyDescent="0.25">
      <c r="A65" s="24" t="s">
        <v>78</v>
      </c>
      <c r="B65" s="30">
        <f t="shared" si="2"/>
        <v>25712</v>
      </c>
      <c r="C65" s="3">
        <f>SUM(G48:G50)</f>
        <v>13113.12</v>
      </c>
      <c r="D65" s="42">
        <f t="shared" si="3"/>
        <v>1.5506048805448014E-2</v>
      </c>
    </row>
    <row r="66" spans="1:4" x14ac:dyDescent="0.25">
      <c r="A66" s="12" t="s">
        <v>9</v>
      </c>
      <c r="B66" s="29">
        <f>SUM(B54:B65)</f>
        <v>1658191.6078431373</v>
      </c>
      <c r="C66" s="13">
        <f>SUM(C54:C65)</f>
        <v>845677.72000000009</v>
      </c>
      <c r="D66" s="43">
        <f t="shared" si="3"/>
        <v>1</v>
      </c>
    </row>
  </sheetData>
  <conditionalFormatting sqref="G5">
    <cfRule type="containsBlanks" dxfId="1" priority="2">
      <formula>LEN(TRIM(G5))=0</formula>
    </cfRule>
  </conditionalFormatting>
  <conditionalFormatting sqref="G6">
    <cfRule type="containsBlanks" dxfId="0" priority="1">
      <formula>LEN(TRIM(G6))=0</formula>
    </cfRule>
  </conditionalFormatting>
  <pageMargins left="0.7" right="0.7" top="0.75" bottom="0.75" header="0.3" footer="0.3"/>
  <pageSetup scale="8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1"/>
  <sheetViews>
    <sheetView workbookViewId="0">
      <selection activeCell="C15" sqref="C15"/>
    </sheetView>
  </sheetViews>
  <sheetFormatPr defaultRowHeight="15" x14ac:dyDescent="0.25"/>
  <cols>
    <col min="1" max="1" width="17.5703125" customWidth="1"/>
    <col min="2" max="2" width="23.5703125" customWidth="1"/>
    <col min="3" max="3" width="12.28515625" customWidth="1"/>
  </cols>
  <sheetData>
    <row r="1" spans="1:3" x14ac:dyDescent="0.25">
      <c r="A1" s="9" t="s">
        <v>0</v>
      </c>
      <c r="B1" s="9" t="s">
        <v>43</v>
      </c>
      <c r="C1" s="15" t="s">
        <v>44</v>
      </c>
    </row>
    <row r="2" spans="1:3" x14ac:dyDescent="0.25">
      <c r="A2" s="6" t="s">
        <v>5</v>
      </c>
      <c r="B2" s="8">
        <v>333064.28000000003</v>
      </c>
      <c r="C2" s="14">
        <f>B2/$B$6</f>
        <v>0.15300459053783091</v>
      </c>
    </row>
    <row r="3" spans="1:3" x14ac:dyDescent="0.25">
      <c r="A3" s="6" t="s">
        <v>8</v>
      </c>
      <c r="B3" s="8">
        <f>'2007-2008'!C10+'2008-2009'!C25+'2009-2010'!E26+'2010-2011'!E33</f>
        <v>1058795.7801679999</v>
      </c>
      <c r="C3" s="14">
        <f t="shared" ref="C3:C5" si="0">B3/$B$6</f>
        <v>0.48639444256162223</v>
      </c>
    </row>
    <row r="4" spans="1:3" x14ac:dyDescent="0.25">
      <c r="A4" s="6" t="s">
        <v>14</v>
      </c>
      <c r="B4" s="8">
        <f>'2008-2009'!C26+'2009-2010'!E27+'2010-2011'!E35</f>
        <v>646044.8227919999</v>
      </c>
      <c r="C4" s="14">
        <f t="shared" si="0"/>
        <v>0.29678302212526508</v>
      </c>
    </row>
    <row r="5" spans="1:3" x14ac:dyDescent="0.25">
      <c r="A5" s="6" t="s">
        <v>12</v>
      </c>
      <c r="B5" s="8">
        <f>'2008-2009'!C23+'2009-2010'!E24</f>
        <v>138920.52358000001</v>
      </c>
      <c r="C5" s="14">
        <f t="shared" si="0"/>
        <v>6.3817944775281771E-2</v>
      </c>
    </row>
    <row r="6" spans="1:3" x14ac:dyDescent="0.25">
      <c r="A6" s="6" t="s">
        <v>9</v>
      </c>
      <c r="B6" s="8">
        <f>SUM(B2:B5)</f>
        <v>2176825.4065399999</v>
      </c>
      <c r="C6" s="14">
        <f>SUM(C2:C5)</f>
        <v>1</v>
      </c>
    </row>
    <row r="7" spans="1:3" x14ac:dyDescent="0.25">
      <c r="B7" s="3"/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</sheetData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3"/>
  <sheetViews>
    <sheetView workbookViewId="0">
      <selection activeCell="B45" sqref="B45"/>
    </sheetView>
  </sheetViews>
  <sheetFormatPr defaultRowHeight="15" x14ac:dyDescent="0.25"/>
  <cols>
    <col min="1" max="1" width="16.28515625" customWidth="1"/>
    <col min="2" max="2" width="13.5703125" customWidth="1"/>
    <col min="3" max="3" width="18.42578125" customWidth="1"/>
    <col min="4" max="4" width="21.5703125" customWidth="1"/>
    <col min="6" max="6" width="20.5703125" customWidth="1"/>
  </cols>
  <sheetData>
    <row r="1" spans="1:6" x14ac:dyDescent="0.25">
      <c r="A1" s="1" t="s">
        <v>28</v>
      </c>
    </row>
    <row r="3" spans="1:6" x14ac:dyDescent="0.25">
      <c r="A3" s="5" t="s">
        <v>0</v>
      </c>
      <c r="B3" s="5" t="s">
        <v>7</v>
      </c>
      <c r="C3" s="5" t="s">
        <v>3</v>
      </c>
      <c r="D3" s="5" t="s">
        <v>4</v>
      </c>
      <c r="E3" s="5" t="s">
        <v>1</v>
      </c>
      <c r="F3" s="5" t="s">
        <v>2</v>
      </c>
    </row>
    <row r="4" spans="1:6" x14ac:dyDescent="0.25">
      <c r="A4" s="6" t="s">
        <v>5</v>
      </c>
      <c r="B4" s="7">
        <v>39696</v>
      </c>
      <c r="C4" s="6" t="s">
        <v>6</v>
      </c>
      <c r="D4" s="8">
        <v>220701</v>
      </c>
      <c r="E4" s="8">
        <v>0.73</v>
      </c>
      <c r="F4" s="8">
        <f>D4*E4</f>
        <v>161111.73000000001</v>
      </c>
    </row>
    <row r="5" spans="1:6" x14ac:dyDescent="0.25">
      <c r="A5" s="6" t="s">
        <v>8</v>
      </c>
      <c r="B5" s="7">
        <v>39770</v>
      </c>
      <c r="C5" s="6" t="s">
        <v>6</v>
      </c>
      <c r="D5" s="8">
        <v>549425</v>
      </c>
      <c r="E5" s="8">
        <v>0.73</v>
      </c>
      <c r="F5" s="8">
        <f>D5*E5</f>
        <v>401080.25</v>
      </c>
    </row>
    <row r="6" spans="1:6" x14ac:dyDescent="0.25">
      <c r="B6" s="2"/>
      <c r="D6" s="3"/>
      <c r="E6" s="3"/>
      <c r="F6" s="3"/>
    </row>
    <row r="7" spans="1:6" x14ac:dyDescent="0.25">
      <c r="B7" s="3"/>
      <c r="D7" s="3"/>
      <c r="E7" s="3"/>
      <c r="F7" s="3"/>
    </row>
    <row r="8" spans="1:6" x14ac:dyDescent="0.25">
      <c r="A8" s="9" t="s">
        <v>19</v>
      </c>
      <c r="B8" s="10" t="s">
        <v>20</v>
      </c>
      <c r="C8" s="9" t="s">
        <v>22</v>
      </c>
      <c r="D8" s="3"/>
      <c r="E8" s="3"/>
      <c r="F8" s="3"/>
    </row>
    <row r="9" spans="1:6" x14ac:dyDescent="0.25">
      <c r="A9" s="6" t="s">
        <v>5</v>
      </c>
      <c r="B9" s="8">
        <f>D4</f>
        <v>220701</v>
      </c>
      <c r="C9" s="8">
        <f>F4</f>
        <v>161111.73000000001</v>
      </c>
      <c r="D9" s="3"/>
      <c r="E9" s="3"/>
      <c r="F9" s="3"/>
    </row>
    <row r="10" spans="1:6" x14ac:dyDescent="0.25">
      <c r="A10" s="6" t="s">
        <v>8</v>
      </c>
      <c r="B10" s="8">
        <f>D5</f>
        <v>549425</v>
      </c>
      <c r="C10" s="8">
        <f>F5</f>
        <v>401080.25</v>
      </c>
      <c r="D10" s="3"/>
      <c r="E10" s="3"/>
      <c r="F10" s="3"/>
    </row>
    <row r="11" spans="1:6" x14ac:dyDescent="0.25">
      <c r="A11" s="12" t="s">
        <v>9</v>
      </c>
      <c r="B11" s="13">
        <f>SUM(B9:B10)</f>
        <v>770126</v>
      </c>
      <c r="C11" s="13">
        <f>SUM(C9:C10)</f>
        <v>562191.98</v>
      </c>
      <c r="D11" s="3"/>
      <c r="E11" s="3"/>
      <c r="F11" s="3"/>
    </row>
    <row r="12" spans="1:6" x14ac:dyDescent="0.25">
      <c r="B12" s="3"/>
      <c r="D12" s="3"/>
      <c r="E12" s="3"/>
      <c r="F12" s="3"/>
    </row>
    <row r="13" spans="1:6" x14ac:dyDescent="0.25">
      <c r="B13" s="3"/>
      <c r="D13" s="3"/>
      <c r="E13" s="3"/>
      <c r="F13" s="3"/>
    </row>
    <row r="14" spans="1:6" x14ac:dyDescent="0.25">
      <c r="B14" s="3"/>
      <c r="D14" s="3"/>
      <c r="E14" s="3"/>
      <c r="F14" s="3"/>
    </row>
    <row r="15" spans="1:6" x14ac:dyDescent="0.25">
      <c r="B15" s="3"/>
      <c r="D15" s="3"/>
      <c r="E15" s="3"/>
      <c r="F15" s="3"/>
    </row>
    <row r="16" spans="1:6" x14ac:dyDescent="0.25">
      <c r="B16" s="3"/>
      <c r="D16" s="3"/>
      <c r="E16" s="3"/>
      <c r="F16" s="3"/>
    </row>
    <row r="17" spans="2:6" x14ac:dyDescent="0.25">
      <c r="B17" s="3"/>
      <c r="D17" s="3"/>
      <c r="E17" s="3"/>
      <c r="F17" s="3"/>
    </row>
    <row r="18" spans="2:6" x14ac:dyDescent="0.25">
      <c r="B18" s="3"/>
      <c r="D18" s="3"/>
      <c r="E18" s="3"/>
      <c r="F18" s="3"/>
    </row>
    <row r="19" spans="2:6" x14ac:dyDescent="0.25">
      <c r="B19" s="3"/>
      <c r="D19" s="3"/>
      <c r="E19" s="3"/>
      <c r="F19" s="3"/>
    </row>
    <row r="20" spans="2:6" x14ac:dyDescent="0.25">
      <c r="B20" s="3"/>
      <c r="D20" s="3"/>
      <c r="E20" s="3"/>
      <c r="F20" s="3"/>
    </row>
    <row r="21" spans="2:6" x14ac:dyDescent="0.25">
      <c r="B21" s="3"/>
      <c r="D21" s="3"/>
      <c r="E21" s="3"/>
      <c r="F21" s="3"/>
    </row>
    <row r="22" spans="2:6" x14ac:dyDescent="0.25">
      <c r="B22" s="3"/>
      <c r="D22" s="3"/>
      <c r="E22" s="3"/>
      <c r="F22" s="3"/>
    </row>
    <row r="23" spans="2:6" x14ac:dyDescent="0.25">
      <c r="B23" s="3"/>
      <c r="D23" s="3"/>
      <c r="E23" s="3"/>
      <c r="F23" s="3"/>
    </row>
    <row r="24" spans="2:6" x14ac:dyDescent="0.25">
      <c r="B24" s="2"/>
      <c r="D24" s="3"/>
      <c r="E24" s="3"/>
      <c r="F24" s="3"/>
    </row>
    <row r="25" spans="2:6" x14ac:dyDescent="0.25">
      <c r="B25" s="2"/>
      <c r="D25" s="3"/>
      <c r="E25" s="3"/>
      <c r="F25" s="3"/>
    </row>
    <row r="26" spans="2:6" x14ac:dyDescent="0.25">
      <c r="B26" s="2"/>
      <c r="D26" s="3"/>
      <c r="E26" s="3"/>
      <c r="F26" s="3"/>
    </row>
    <row r="27" spans="2:6" x14ac:dyDescent="0.25">
      <c r="B27" s="2"/>
      <c r="D27" s="3"/>
      <c r="E27" s="3"/>
      <c r="F27" s="3"/>
    </row>
    <row r="28" spans="2:6" x14ac:dyDescent="0.25">
      <c r="B28" s="2"/>
      <c r="D28" s="3"/>
      <c r="E28" s="3"/>
      <c r="F28" s="3"/>
    </row>
    <row r="29" spans="2:6" x14ac:dyDescent="0.25">
      <c r="B29" s="2"/>
      <c r="D29" s="3"/>
      <c r="E29" s="3"/>
      <c r="F29" s="3"/>
    </row>
    <row r="30" spans="2:6" x14ac:dyDescent="0.25">
      <c r="D30" s="3"/>
      <c r="E30" s="3"/>
      <c r="F30" s="3"/>
    </row>
    <row r="31" spans="2:6" x14ac:dyDescent="0.25">
      <c r="D31" s="3"/>
      <c r="E31" s="3"/>
      <c r="F31" s="3"/>
    </row>
    <row r="32" spans="2:6" x14ac:dyDescent="0.25">
      <c r="D32" s="3"/>
      <c r="E32" s="3"/>
      <c r="F32" s="3"/>
    </row>
    <row r="33" spans="4:6" x14ac:dyDescent="0.25">
      <c r="D33" s="3"/>
      <c r="E33" s="3"/>
      <c r="F33" s="3"/>
    </row>
  </sheetData>
  <autoFilter ref="A3:F3" xr:uid="{00000000-0009-0000-0000-000002000000}"/>
  <pageMargins left="0.7" right="0.7" top="0.75" bottom="0.75" header="0.3" footer="0.3"/>
  <pageSetup scale="9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3"/>
  <sheetViews>
    <sheetView workbookViewId="0">
      <selection activeCell="G29" sqref="G29"/>
    </sheetView>
  </sheetViews>
  <sheetFormatPr defaultRowHeight="15" x14ac:dyDescent="0.25"/>
  <cols>
    <col min="1" max="1" width="19" customWidth="1"/>
    <col min="2" max="3" width="14.7109375" customWidth="1"/>
    <col min="4" max="4" width="8.140625" customWidth="1"/>
    <col min="5" max="5" width="20.5703125" customWidth="1"/>
    <col min="7" max="7" width="18.85546875" customWidth="1"/>
    <col min="10" max="10" width="15.42578125" customWidth="1"/>
    <col min="11" max="11" width="12.5703125" customWidth="1"/>
    <col min="12" max="12" width="14.42578125" customWidth="1"/>
  </cols>
  <sheetData>
    <row r="1" spans="1:7" x14ac:dyDescent="0.25">
      <c r="A1" s="1" t="s">
        <v>27</v>
      </c>
    </row>
    <row r="3" spans="1:7" x14ac:dyDescent="0.25">
      <c r="A3" s="5" t="s">
        <v>0</v>
      </c>
      <c r="B3" s="5" t="s">
        <v>7</v>
      </c>
      <c r="C3" s="5" t="s">
        <v>15</v>
      </c>
      <c r="D3" s="5" t="s">
        <v>11</v>
      </c>
      <c r="E3" s="5" t="s">
        <v>4</v>
      </c>
      <c r="F3" s="5" t="s">
        <v>1</v>
      </c>
      <c r="G3" s="5" t="s">
        <v>2</v>
      </c>
    </row>
    <row r="4" spans="1:7" x14ac:dyDescent="0.25">
      <c r="A4" s="6" t="s">
        <v>12</v>
      </c>
      <c r="B4" s="7">
        <v>39808</v>
      </c>
      <c r="C4" s="7" t="s">
        <v>16</v>
      </c>
      <c r="D4" s="6" t="s">
        <v>10</v>
      </c>
      <c r="E4" s="8">
        <v>38446</v>
      </c>
      <c r="F4" s="8">
        <v>0.73</v>
      </c>
      <c r="G4" s="8">
        <f>E4*F4</f>
        <v>28065.579999999998</v>
      </c>
    </row>
    <row r="5" spans="1:7" x14ac:dyDescent="0.25">
      <c r="A5" s="6" t="s">
        <v>12</v>
      </c>
      <c r="B5" s="7">
        <v>39891</v>
      </c>
      <c r="C5" s="7" t="s">
        <v>16</v>
      </c>
      <c r="D5" s="6" t="s">
        <v>13</v>
      </c>
      <c r="E5" s="8">
        <v>32123</v>
      </c>
      <c r="F5" s="8">
        <v>0.73</v>
      </c>
      <c r="G5" s="8">
        <f>E5*F5</f>
        <v>23449.79</v>
      </c>
    </row>
    <row r="6" spans="1:7" x14ac:dyDescent="0.25">
      <c r="A6" s="6" t="s">
        <v>12</v>
      </c>
      <c r="B6" s="7">
        <v>39967</v>
      </c>
      <c r="C6" s="7" t="s">
        <v>16</v>
      </c>
      <c r="D6" s="6" t="s">
        <v>17</v>
      </c>
      <c r="E6" s="8">
        <v>35221</v>
      </c>
      <c r="F6" s="8">
        <v>0.73</v>
      </c>
      <c r="G6" s="8">
        <f>E6*F6</f>
        <v>25711.329999999998</v>
      </c>
    </row>
    <row r="7" spans="1:7" x14ac:dyDescent="0.25">
      <c r="A7" s="6" t="s">
        <v>12</v>
      </c>
      <c r="B7" s="7">
        <v>40066</v>
      </c>
      <c r="C7" s="7" t="s">
        <v>16</v>
      </c>
      <c r="D7" s="6" t="s">
        <v>18</v>
      </c>
      <c r="E7" s="8">
        <v>41942</v>
      </c>
      <c r="F7" s="8">
        <v>0.73</v>
      </c>
      <c r="G7" s="8">
        <f>E7*F7</f>
        <v>30617.66</v>
      </c>
    </row>
    <row r="8" spans="1:7" x14ac:dyDescent="0.25">
      <c r="A8" s="6" t="s">
        <v>5</v>
      </c>
      <c r="B8" s="7">
        <v>39764</v>
      </c>
      <c r="C8" s="7" t="s">
        <v>16</v>
      </c>
      <c r="D8" s="6" t="s">
        <v>10</v>
      </c>
      <c r="E8" s="8">
        <f>G8/F8</f>
        <v>47577</v>
      </c>
      <c r="F8" s="8">
        <v>0.73</v>
      </c>
      <c r="G8" s="8">
        <v>34731.21</v>
      </c>
    </row>
    <row r="9" spans="1:7" x14ac:dyDescent="0.25">
      <c r="A9" s="6" t="s">
        <v>5</v>
      </c>
      <c r="B9" s="7">
        <v>39846</v>
      </c>
      <c r="C9" s="7" t="s">
        <v>16</v>
      </c>
      <c r="D9" s="6" t="s">
        <v>13</v>
      </c>
      <c r="E9" s="8">
        <v>40168</v>
      </c>
      <c r="F9" s="8">
        <v>0.73</v>
      </c>
      <c r="G9" s="8">
        <f>E9*F9</f>
        <v>29322.639999999999</v>
      </c>
    </row>
    <row r="10" spans="1:7" x14ac:dyDescent="0.25">
      <c r="A10" s="6" t="s">
        <v>5</v>
      </c>
      <c r="B10" s="7">
        <v>39961</v>
      </c>
      <c r="C10" s="7" t="s">
        <v>16</v>
      </c>
      <c r="D10" s="6" t="s">
        <v>17</v>
      </c>
      <c r="E10" s="8">
        <v>47279</v>
      </c>
      <c r="F10" s="8">
        <v>0.73</v>
      </c>
      <c r="G10" s="8">
        <f>E10*F10</f>
        <v>34513.67</v>
      </c>
    </row>
    <row r="11" spans="1:7" x14ac:dyDescent="0.25">
      <c r="A11" s="6" t="s">
        <v>5</v>
      </c>
      <c r="B11" s="7">
        <v>40009</v>
      </c>
      <c r="C11" s="7" t="s">
        <v>16</v>
      </c>
      <c r="D11" s="6" t="s">
        <v>18</v>
      </c>
      <c r="E11" s="8">
        <v>48828</v>
      </c>
      <c r="F11" s="8">
        <v>0.73</v>
      </c>
      <c r="G11" s="8">
        <f>E11*F11</f>
        <v>35644.44</v>
      </c>
    </row>
    <row r="12" spans="1:7" x14ac:dyDescent="0.25">
      <c r="A12" s="6" t="s">
        <v>8</v>
      </c>
      <c r="B12" s="7">
        <v>39812</v>
      </c>
      <c r="C12" s="7" t="s">
        <v>16</v>
      </c>
      <c r="D12" s="6" t="s">
        <v>10</v>
      </c>
      <c r="E12" s="8">
        <f>G12/F12</f>
        <v>123343</v>
      </c>
      <c r="F12" s="8">
        <v>0.73</v>
      </c>
      <c r="G12" s="8">
        <v>90040.39</v>
      </c>
    </row>
    <row r="13" spans="1:7" x14ac:dyDescent="0.25">
      <c r="A13" s="6" t="s">
        <v>8</v>
      </c>
      <c r="B13" s="7">
        <v>39877</v>
      </c>
      <c r="C13" s="7" t="s">
        <v>16</v>
      </c>
      <c r="D13" s="6" t="s">
        <v>13</v>
      </c>
      <c r="E13" s="8">
        <v>99887</v>
      </c>
      <c r="F13" s="8">
        <v>0.73</v>
      </c>
      <c r="G13" s="8">
        <f t="shared" ref="G13:G19" si="0">E13*F13</f>
        <v>72917.509999999995</v>
      </c>
    </row>
    <row r="14" spans="1:7" x14ac:dyDescent="0.25">
      <c r="A14" s="6" t="s">
        <v>8</v>
      </c>
      <c r="B14" s="7">
        <v>40007</v>
      </c>
      <c r="C14" s="7" t="s">
        <v>16</v>
      </c>
      <c r="D14" s="6" t="s">
        <v>17</v>
      </c>
      <c r="E14" s="8">
        <v>117782</v>
      </c>
      <c r="F14" s="8">
        <v>0.73</v>
      </c>
      <c r="G14" s="8">
        <f t="shared" si="0"/>
        <v>85980.86</v>
      </c>
    </row>
    <row r="15" spans="1:7" x14ac:dyDescent="0.25">
      <c r="A15" s="6" t="s">
        <v>8</v>
      </c>
      <c r="B15" s="7">
        <v>40093</v>
      </c>
      <c r="C15" s="7" t="s">
        <v>16</v>
      </c>
      <c r="D15" s="6" t="s">
        <v>18</v>
      </c>
      <c r="E15" s="8">
        <v>127525</v>
      </c>
      <c r="F15" s="8">
        <v>0.73</v>
      </c>
      <c r="G15" s="8">
        <f t="shared" si="0"/>
        <v>93093.25</v>
      </c>
    </row>
    <row r="16" spans="1:7" x14ac:dyDescent="0.25">
      <c r="A16" s="6" t="s">
        <v>14</v>
      </c>
      <c r="B16" s="7">
        <v>39853</v>
      </c>
      <c r="C16" s="7" t="s">
        <v>16</v>
      </c>
      <c r="D16" s="6" t="s">
        <v>10</v>
      </c>
      <c r="E16" s="8">
        <v>95583</v>
      </c>
      <c r="F16" s="8">
        <v>0.73</v>
      </c>
      <c r="G16" s="8">
        <f t="shared" si="0"/>
        <v>69775.59</v>
      </c>
    </row>
    <row r="17" spans="1:7" x14ac:dyDescent="0.25">
      <c r="A17" s="6" t="s">
        <v>14</v>
      </c>
      <c r="B17" s="7">
        <v>39857</v>
      </c>
      <c r="C17" s="7" t="s">
        <v>16</v>
      </c>
      <c r="D17" s="6" t="s">
        <v>13</v>
      </c>
      <c r="E17" s="8">
        <v>74160</v>
      </c>
      <c r="F17" s="8">
        <v>0.73</v>
      </c>
      <c r="G17" s="8">
        <f t="shared" si="0"/>
        <v>54136.799999999996</v>
      </c>
    </row>
    <row r="18" spans="1:7" x14ac:dyDescent="0.25">
      <c r="A18" s="6" t="s">
        <v>14</v>
      </c>
      <c r="B18" s="7">
        <v>40015</v>
      </c>
      <c r="C18" s="7" t="s">
        <v>16</v>
      </c>
      <c r="D18" s="6" t="s">
        <v>17</v>
      </c>
      <c r="E18" s="8">
        <v>93686</v>
      </c>
      <c r="F18" s="8">
        <v>0.73</v>
      </c>
      <c r="G18" s="8">
        <f t="shared" si="0"/>
        <v>68390.78</v>
      </c>
    </row>
    <row r="19" spans="1:7" x14ac:dyDescent="0.25">
      <c r="A19" s="6" t="s">
        <v>14</v>
      </c>
      <c r="B19" s="7">
        <v>40071</v>
      </c>
      <c r="C19" s="7" t="s">
        <v>16</v>
      </c>
      <c r="D19" s="6" t="s">
        <v>18</v>
      </c>
      <c r="E19" s="8">
        <v>120405</v>
      </c>
      <c r="F19" s="8">
        <v>0.73</v>
      </c>
      <c r="G19" s="8">
        <f t="shared" si="0"/>
        <v>87895.65</v>
      </c>
    </row>
    <row r="20" spans="1:7" x14ac:dyDescent="0.25">
      <c r="B20" s="2"/>
      <c r="E20" s="3"/>
      <c r="F20" s="3"/>
      <c r="G20" s="3"/>
    </row>
    <row r="21" spans="1:7" x14ac:dyDescent="0.25">
      <c r="B21" s="2"/>
      <c r="E21" s="3"/>
      <c r="F21" s="3"/>
      <c r="G21" s="3"/>
    </row>
    <row r="22" spans="1:7" x14ac:dyDescent="0.25">
      <c r="A22" s="9" t="s">
        <v>46</v>
      </c>
      <c r="B22" s="10" t="s">
        <v>20</v>
      </c>
      <c r="C22" s="11" t="s">
        <v>21</v>
      </c>
      <c r="E22" s="3"/>
      <c r="F22" s="3"/>
      <c r="G22" s="3"/>
    </row>
    <row r="23" spans="1:7" x14ac:dyDescent="0.25">
      <c r="A23" s="6" t="s">
        <v>12</v>
      </c>
      <c r="B23" s="8">
        <v>147732</v>
      </c>
      <c r="C23" s="8">
        <v>107844.36</v>
      </c>
      <c r="E23" s="3"/>
      <c r="F23" s="3"/>
      <c r="G23" s="3"/>
    </row>
    <row r="24" spans="1:7" x14ac:dyDescent="0.25">
      <c r="A24" s="6" t="s">
        <v>5</v>
      </c>
      <c r="B24" s="8">
        <v>183852</v>
      </c>
      <c r="C24" s="8">
        <v>134211.96</v>
      </c>
      <c r="E24" s="3"/>
      <c r="F24" s="3"/>
      <c r="G24" s="3"/>
    </row>
    <row r="25" spans="1:7" x14ac:dyDescent="0.25">
      <c r="A25" s="6" t="s">
        <v>8</v>
      </c>
      <c r="B25" s="8">
        <v>468537</v>
      </c>
      <c r="C25" s="8">
        <v>342032.01</v>
      </c>
      <c r="E25" s="3"/>
      <c r="F25" s="3"/>
      <c r="G25" s="3"/>
    </row>
    <row r="26" spans="1:7" x14ac:dyDescent="0.25">
      <c r="A26" s="6" t="s">
        <v>14</v>
      </c>
      <c r="B26" s="8">
        <v>383834</v>
      </c>
      <c r="C26" s="8">
        <v>280198.81999999995</v>
      </c>
      <c r="E26" s="3"/>
      <c r="F26" s="3"/>
      <c r="G26" s="3"/>
    </row>
    <row r="27" spans="1:7" x14ac:dyDescent="0.25">
      <c r="A27" s="12" t="s">
        <v>9</v>
      </c>
      <c r="B27" s="13">
        <v>1183955</v>
      </c>
      <c r="C27" s="13">
        <v>864287.15</v>
      </c>
      <c r="E27" s="3"/>
      <c r="F27" s="3"/>
      <c r="G27" s="3"/>
    </row>
    <row r="28" spans="1:7" x14ac:dyDescent="0.25">
      <c r="E28" s="3"/>
      <c r="F28" s="3"/>
      <c r="G28" s="3"/>
    </row>
    <row r="29" spans="1:7" x14ac:dyDescent="0.25">
      <c r="E29" s="3"/>
      <c r="F29" s="3"/>
      <c r="G29" s="3"/>
    </row>
    <row r="30" spans="1:7" x14ac:dyDescent="0.25">
      <c r="E30" s="3"/>
      <c r="F30" s="3"/>
      <c r="G30" s="3"/>
    </row>
    <row r="31" spans="1:7" x14ac:dyDescent="0.25">
      <c r="E31" s="3"/>
      <c r="F31" s="3"/>
      <c r="G31" s="3"/>
    </row>
    <row r="32" spans="1:7" x14ac:dyDescent="0.25">
      <c r="E32" s="3"/>
      <c r="F32" s="3"/>
      <c r="G32" s="3"/>
    </row>
    <row r="33" spans="5:7" x14ac:dyDescent="0.25">
      <c r="E33" s="3"/>
      <c r="F33" s="3"/>
      <c r="G33" s="3"/>
    </row>
  </sheetData>
  <autoFilter ref="A3:G3" xr:uid="{00000000-0009-0000-0000-000003000000}">
    <sortState xmlns:xlrd2="http://schemas.microsoft.com/office/spreadsheetml/2017/richdata2" ref="A2:G17">
      <sortCondition ref="A1"/>
    </sortState>
  </autoFilter>
  <pageMargins left="0.7" right="0.7" top="0.75" bottom="0.75" header="0.3" footer="0.3"/>
  <pageSetup scale="86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1"/>
  <sheetViews>
    <sheetView workbookViewId="0">
      <selection activeCell="I32" sqref="I32"/>
    </sheetView>
  </sheetViews>
  <sheetFormatPr defaultRowHeight="15" x14ac:dyDescent="0.25"/>
  <cols>
    <col min="1" max="1" width="18.7109375" customWidth="1"/>
    <col min="2" max="2" width="14.28515625" customWidth="1"/>
    <col min="3" max="3" width="19.7109375" customWidth="1"/>
    <col min="4" max="4" width="16.85546875" customWidth="1"/>
    <col min="5" max="5" width="23" customWidth="1"/>
    <col min="6" max="6" width="24.5703125" customWidth="1"/>
    <col min="7" max="7" width="18.7109375" customWidth="1"/>
    <col min="8" max="8" width="23.7109375" customWidth="1"/>
    <col min="9" max="9" width="25.5703125" customWidth="1"/>
    <col min="10" max="10" width="9.7109375" bestFit="1" customWidth="1"/>
  </cols>
  <sheetData>
    <row r="1" spans="1:10" x14ac:dyDescent="0.25">
      <c r="A1" s="1" t="s">
        <v>29</v>
      </c>
    </row>
    <row r="3" spans="1:10" x14ac:dyDescent="0.25">
      <c r="A3" s="5" t="s">
        <v>0</v>
      </c>
      <c r="B3" s="5" t="s">
        <v>7</v>
      </c>
      <c r="C3" s="5" t="s">
        <v>15</v>
      </c>
      <c r="D3" s="5" t="s">
        <v>11</v>
      </c>
      <c r="E3" s="5" t="s">
        <v>4</v>
      </c>
      <c r="F3" s="5" t="s">
        <v>1</v>
      </c>
      <c r="G3" s="5" t="s">
        <v>2</v>
      </c>
      <c r="H3" s="5" t="s">
        <v>25</v>
      </c>
      <c r="I3" s="5" t="s">
        <v>26</v>
      </c>
    </row>
    <row r="4" spans="1:10" x14ac:dyDescent="0.25">
      <c r="A4" s="6" t="s">
        <v>12</v>
      </c>
      <c r="B4" s="7">
        <v>40155</v>
      </c>
      <c r="C4" s="6" t="s">
        <v>23</v>
      </c>
      <c r="D4" s="6" t="s">
        <v>10</v>
      </c>
      <c r="E4" s="28">
        <v>38395</v>
      </c>
      <c r="F4" s="8">
        <v>0.49</v>
      </c>
      <c r="G4" s="8">
        <f>E4*F4</f>
        <v>18813.55</v>
      </c>
      <c r="H4" s="8">
        <f>G4</f>
        <v>18813.55</v>
      </c>
      <c r="I4" s="8">
        <f>G4-H4</f>
        <v>0</v>
      </c>
    </row>
    <row r="5" spans="1:10" x14ac:dyDescent="0.25">
      <c r="A5" s="6" t="s">
        <v>12</v>
      </c>
      <c r="B5" s="7">
        <v>40221</v>
      </c>
      <c r="C5" s="6" t="s">
        <v>23</v>
      </c>
      <c r="D5" s="6" t="s">
        <v>13</v>
      </c>
      <c r="E5" s="28">
        <v>37324</v>
      </c>
      <c r="F5" s="8">
        <v>0.49</v>
      </c>
      <c r="G5" s="8">
        <f>E5*F5</f>
        <v>18288.759999999998</v>
      </c>
      <c r="H5" s="8">
        <f>G5*C24</f>
        <v>12262.613579999999</v>
      </c>
      <c r="I5" s="8">
        <f>G5-H5</f>
        <v>6026.1464199999991</v>
      </c>
    </row>
    <row r="6" spans="1:10" x14ac:dyDescent="0.25">
      <c r="A6" s="6" t="s">
        <v>12</v>
      </c>
      <c r="B6" s="7">
        <v>40315</v>
      </c>
      <c r="C6" s="6" t="s">
        <v>23</v>
      </c>
      <c r="D6" s="6" t="s">
        <v>17</v>
      </c>
      <c r="E6" s="28">
        <v>34078</v>
      </c>
      <c r="F6" s="8">
        <v>0.49</v>
      </c>
      <c r="G6" s="8">
        <f>E6*F6</f>
        <v>16698.22</v>
      </c>
      <c r="H6" s="8">
        <v>0</v>
      </c>
      <c r="I6" s="8">
        <f>G6</f>
        <v>16698.22</v>
      </c>
    </row>
    <row r="7" spans="1:10" x14ac:dyDescent="0.25">
      <c r="A7" s="6" t="s">
        <v>12</v>
      </c>
      <c r="B7" s="7">
        <v>40441</v>
      </c>
      <c r="C7" s="6" t="s">
        <v>23</v>
      </c>
      <c r="D7" s="6" t="s">
        <v>18</v>
      </c>
      <c r="E7" s="28">
        <f>G7/F7</f>
        <v>37923</v>
      </c>
      <c r="F7" s="8">
        <v>0.49</v>
      </c>
      <c r="G7" s="8">
        <v>18582.27</v>
      </c>
      <c r="H7" s="8">
        <v>0</v>
      </c>
      <c r="I7" s="8">
        <f>G7</f>
        <v>18582.27</v>
      </c>
    </row>
    <row r="8" spans="1:10" x14ac:dyDescent="0.25">
      <c r="A8" s="6" t="s">
        <v>5</v>
      </c>
      <c r="B8" s="7">
        <v>40093</v>
      </c>
      <c r="C8" s="6" t="s">
        <v>23</v>
      </c>
      <c r="D8" s="6" t="s">
        <v>10</v>
      </c>
      <c r="E8" s="28">
        <v>44758</v>
      </c>
      <c r="F8" s="8">
        <v>0.49</v>
      </c>
      <c r="G8" s="8">
        <f>E8*F8</f>
        <v>21931.42</v>
      </c>
      <c r="H8" s="8">
        <f>G8</f>
        <v>21931.42</v>
      </c>
      <c r="I8" s="8">
        <f>G8-H8</f>
        <v>0</v>
      </c>
      <c r="J8" s="2"/>
    </row>
    <row r="9" spans="1:10" x14ac:dyDescent="0.25">
      <c r="A9" s="6" t="s">
        <v>5</v>
      </c>
      <c r="B9" s="7">
        <v>40204</v>
      </c>
      <c r="C9" s="6" t="s">
        <v>23</v>
      </c>
      <c r="D9" s="6" t="s">
        <v>13</v>
      </c>
      <c r="E9" s="28">
        <v>44477</v>
      </c>
      <c r="F9" s="8">
        <v>0.49</v>
      </c>
      <c r="G9" s="8">
        <f>E9*F9</f>
        <v>21793.73</v>
      </c>
      <c r="H9" s="8">
        <f>G9*C25</f>
        <v>15809.171742</v>
      </c>
      <c r="I9" s="8">
        <f>G9-H9</f>
        <v>5984.5582579999991</v>
      </c>
    </row>
    <row r="10" spans="1:10" x14ac:dyDescent="0.25">
      <c r="A10" s="6" t="s">
        <v>5</v>
      </c>
      <c r="B10" s="7">
        <v>40392</v>
      </c>
      <c r="C10" s="6" t="s">
        <v>23</v>
      </c>
      <c r="D10" s="6" t="s">
        <v>18</v>
      </c>
      <c r="E10" s="28">
        <f>G10/F10</f>
        <v>46467.000000000007</v>
      </c>
      <c r="F10" s="8">
        <v>0.49</v>
      </c>
      <c r="G10" s="8">
        <v>22768.83</v>
      </c>
      <c r="H10" s="8">
        <v>0</v>
      </c>
      <c r="I10" s="8">
        <f>G10</f>
        <v>22768.83</v>
      </c>
    </row>
    <row r="11" spans="1:10" x14ac:dyDescent="0.25">
      <c r="A11" s="6" t="s">
        <v>31</v>
      </c>
      <c r="B11" s="7">
        <v>40294</v>
      </c>
      <c r="C11" s="6" t="s">
        <v>23</v>
      </c>
      <c r="D11" s="6" t="s">
        <v>17</v>
      </c>
      <c r="E11" s="28">
        <v>44953</v>
      </c>
      <c r="F11" s="8">
        <v>0.49</v>
      </c>
      <c r="G11" s="8">
        <f>E11*F11</f>
        <v>22026.97</v>
      </c>
      <c r="H11" s="8">
        <v>0</v>
      </c>
      <c r="I11" s="8">
        <f>G11</f>
        <v>22026.97</v>
      </c>
    </row>
    <row r="12" spans="1:10" x14ac:dyDescent="0.25">
      <c r="A12" s="6" t="s">
        <v>8</v>
      </c>
      <c r="B12" s="7">
        <v>40134</v>
      </c>
      <c r="C12" s="6" t="s">
        <v>23</v>
      </c>
      <c r="D12" s="6" t="s">
        <v>10</v>
      </c>
      <c r="E12" s="28">
        <f>G12/F12</f>
        <v>120887</v>
      </c>
      <c r="F12" s="8">
        <v>0.49</v>
      </c>
      <c r="G12" s="8">
        <v>59234.63</v>
      </c>
      <c r="H12" s="8">
        <f t="shared" ref="H12:H19" si="0">G12</f>
        <v>59234.63</v>
      </c>
      <c r="I12" s="8">
        <f>G12-H12</f>
        <v>0</v>
      </c>
    </row>
    <row r="13" spans="1:10" x14ac:dyDescent="0.25">
      <c r="A13" s="6" t="s">
        <v>8</v>
      </c>
      <c r="B13" s="7">
        <v>40253</v>
      </c>
      <c r="C13" s="6" t="s">
        <v>23</v>
      </c>
      <c r="D13" s="6" t="s">
        <v>13</v>
      </c>
      <c r="E13" s="28">
        <v>113024</v>
      </c>
      <c r="F13" s="8">
        <v>0.49</v>
      </c>
      <c r="G13" s="8">
        <f t="shared" ref="G13:G18" si="1">E13*F13</f>
        <v>55381.760000000002</v>
      </c>
      <c r="H13" s="8">
        <f t="shared" si="0"/>
        <v>55381.760000000002</v>
      </c>
      <c r="I13" s="8">
        <f>G13-H13</f>
        <v>0</v>
      </c>
    </row>
    <row r="14" spans="1:10" x14ac:dyDescent="0.25">
      <c r="A14" s="6" t="s">
        <v>8</v>
      </c>
      <c r="B14" s="7">
        <v>40357</v>
      </c>
      <c r="C14" s="6" t="s">
        <v>23</v>
      </c>
      <c r="D14" s="6" t="s">
        <v>17</v>
      </c>
      <c r="E14" s="28">
        <v>106498</v>
      </c>
      <c r="F14" s="8">
        <v>0.49</v>
      </c>
      <c r="G14" s="8">
        <f t="shared" si="1"/>
        <v>52184.02</v>
      </c>
      <c r="H14" s="8">
        <f t="shared" si="0"/>
        <v>52184.02</v>
      </c>
      <c r="I14" s="8">
        <v>0</v>
      </c>
    </row>
    <row r="15" spans="1:10" x14ac:dyDescent="0.25">
      <c r="A15" s="6" t="s">
        <v>8</v>
      </c>
      <c r="B15" s="7">
        <v>40415</v>
      </c>
      <c r="C15" s="6" t="s">
        <v>23</v>
      </c>
      <c r="D15" s="6" t="s">
        <v>18</v>
      </c>
      <c r="E15" s="28">
        <v>113969</v>
      </c>
      <c r="F15" s="8">
        <v>0.49</v>
      </c>
      <c r="G15" s="8">
        <f t="shared" si="1"/>
        <v>55844.81</v>
      </c>
      <c r="H15" s="8">
        <f t="shared" si="0"/>
        <v>55844.81</v>
      </c>
      <c r="I15" s="8">
        <v>0</v>
      </c>
    </row>
    <row r="16" spans="1:10" x14ac:dyDescent="0.25">
      <c r="A16" s="6" t="s">
        <v>14</v>
      </c>
      <c r="B16" s="7">
        <v>40147</v>
      </c>
      <c r="C16" s="6" t="s">
        <v>23</v>
      </c>
      <c r="D16" s="6" t="s">
        <v>10</v>
      </c>
      <c r="E16" s="28">
        <v>118616</v>
      </c>
      <c r="F16" s="8">
        <v>0.49</v>
      </c>
      <c r="G16" s="8">
        <f t="shared" si="1"/>
        <v>58121.84</v>
      </c>
      <c r="H16" s="8">
        <f t="shared" si="0"/>
        <v>58121.84</v>
      </c>
      <c r="I16" s="8">
        <f>G16-H16</f>
        <v>0</v>
      </c>
    </row>
    <row r="17" spans="1:9" x14ac:dyDescent="0.25">
      <c r="A17" s="6" t="s">
        <v>14</v>
      </c>
      <c r="B17" s="7">
        <v>40277</v>
      </c>
      <c r="C17" s="6" t="s">
        <v>23</v>
      </c>
      <c r="D17" s="6" t="s">
        <v>13</v>
      </c>
      <c r="E17" s="28">
        <v>101155</v>
      </c>
      <c r="F17" s="8">
        <v>0.49</v>
      </c>
      <c r="G17" s="8">
        <f t="shared" si="1"/>
        <v>49565.95</v>
      </c>
      <c r="H17" s="8">
        <f t="shared" si="0"/>
        <v>49565.95</v>
      </c>
      <c r="I17" s="8">
        <f>G17-H17</f>
        <v>0</v>
      </c>
    </row>
    <row r="18" spans="1:9" x14ac:dyDescent="0.25">
      <c r="A18" s="6" t="s">
        <v>14</v>
      </c>
      <c r="B18" s="7">
        <v>40317</v>
      </c>
      <c r="C18" s="6" t="s">
        <v>23</v>
      </c>
      <c r="D18" s="6" t="s">
        <v>17</v>
      </c>
      <c r="E18" s="28">
        <v>96041</v>
      </c>
      <c r="F18" s="8">
        <v>0.49</v>
      </c>
      <c r="G18" s="8">
        <f t="shared" si="1"/>
        <v>47060.09</v>
      </c>
      <c r="H18" s="8">
        <f t="shared" si="0"/>
        <v>47060.09</v>
      </c>
      <c r="I18" s="8">
        <f>G18-H18</f>
        <v>0</v>
      </c>
    </row>
    <row r="19" spans="1:9" x14ac:dyDescent="0.25">
      <c r="A19" s="6" t="s">
        <v>14</v>
      </c>
      <c r="B19" s="7">
        <v>40465</v>
      </c>
      <c r="C19" s="6" t="s">
        <v>23</v>
      </c>
      <c r="D19" s="6" t="s">
        <v>18</v>
      </c>
      <c r="E19" s="28">
        <f>G19/F19</f>
        <v>100731</v>
      </c>
      <c r="F19" s="8">
        <v>0.49</v>
      </c>
      <c r="G19" s="8">
        <v>49358.19</v>
      </c>
      <c r="H19" s="8">
        <f t="shared" si="0"/>
        <v>49358.19</v>
      </c>
      <c r="I19" s="8">
        <f>0</f>
        <v>0</v>
      </c>
    </row>
    <row r="20" spans="1:9" x14ac:dyDescent="0.25">
      <c r="A20" s="17"/>
      <c r="B20" s="17"/>
      <c r="C20" s="17"/>
      <c r="D20" s="17"/>
      <c r="E20" s="29">
        <f>SUM(E4:E19)</f>
        <v>1199296</v>
      </c>
      <c r="F20" s="13">
        <v>0.49</v>
      </c>
      <c r="G20" s="13">
        <f>SUM(G4:G19)</f>
        <v>587655.04</v>
      </c>
      <c r="H20" s="13">
        <f>SUM(H4:H19)</f>
        <v>495568.04532199999</v>
      </c>
      <c r="I20" s="13">
        <f>SUM(I4:I19)</f>
        <v>92086.994677999988</v>
      </c>
    </row>
    <row r="23" spans="1:9" x14ac:dyDescent="0.25">
      <c r="A23" s="9" t="s">
        <v>0</v>
      </c>
      <c r="B23" s="9" t="s">
        <v>30</v>
      </c>
      <c r="C23" s="9" t="s">
        <v>34</v>
      </c>
      <c r="D23" s="9" t="s">
        <v>35</v>
      </c>
      <c r="E23" s="9" t="s">
        <v>25</v>
      </c>
      <c r="F23" s="9" t="s">
        <v>26</v>
      </c>
      <c r="G23" s="27" t="s">
        <v>81</v>
      </c>
      <c r="H23" s="27" t="s">
        <v>82</v>
      </c>
      <c r="I23" s="27" t="s">
        <v>44</v>
      </c>
    </row>
    <row r="24" spans="1:9" x14ac:dyDescent="0.25">
      <c r="A24" s="6" t="s">
        <v>12</v>
      </c>
      <c r="B24" s="7">
        <v>40148</v>
      </c>
      <c r="C24" s="14">
        <v>0.67049999999999998</v>
      </c>
      <c r="D24" s="14">
        <f>100%-C24</f>
        <v>0.32950000000000002</v>
      </c>
      <c r="E24" s="8">
        <f>SUM(H4:H7)</f>
        <v>31076.16358</v>
      </c>
      <c r="F24" s="8">
        <f>SUM(I4:I7)</f>
        <v>41306.636419999995</v>
      </c>
      <c r="G24" s="32">
        <f>E24/0.49</f>
        <v>63420.741999999998</v>
      </c>
      <c r="H24" s="28">
        <f>F24/0.49</f>
        <v>84299.257999999987</v>
      </c>
      <c r="I24" s="14">
        <f>H24/$H$28</f>
        <v>0.44856102172121742</v>
      </c>
    </row>
    <row r="25" spans="1:9" x14ac:dyDescent="0.25">
      <c r="A25" s="6" t="s">
        <v>5</v>
      </c>
      <c r="B25" s="7">
        <v>40150</v>
      </c>
      <c r="C25" s="14">
        <v>0.72540000000000004</v>
      </c>
      <c r="D25" s="14">
        <f t="shared" ref="D25" si="2">100%-C25</f>
        <v>0.27459999999999996</v>
      </c>
      <c r="E25" s="8">
        <f>SUM(H8:H11)</f>
        <v>37740.591741999997</v>
      </c>
      <c r="F25" s="8">
        <f>SUM(I8:I11)</f>
        <v>50780.358258</v>
      </c>
      <c r="G25" s="32">
        <f>E25/0.49</f>
        <v>77021.6158</v>
      </c>
      <c r="H25" s="28">
        <f>F25/0.49</f>
        <v>103633.3842</v>
      </c>
      <c r="I25" s="14">
        <f t="shared" ref="I25:I27" si="3">H25/$H$28</f>
        <v>0.55143897827878252</v>
      </c>
    </row>
    <row r="26" spans="1:9" x14ac:dyDescent="0.25">
      <c r="A26" s="6" t="s">
        <v>8</v>
      </c>
      <c r="B26" s="7"/>
      <c r="C26" s="14"/>
      <c r="D26" s="14"/>
      <c r="E26" s="8">
        <f>SUM(G12:G15)</f>
        <v>222645.22</v>
      </c>
      <c r="F26" s="8">
        <v>0</v>
      </c>
      <c r="G26" s="31">
        <f>E26/0.49</f>
        <v>454378</v>
      </c>
      <c r="H26" s="31">
        <v>0</v>
      </c>
      <c r="I26" s="14">
        <f t="shared" si="3"/>
        <v>0</v>
      </c>
    </row>
    <row r="27" spans="1:9" x14ac:dyDescent="0.25">
      <c r="A27" s="6" t="s">
        <v>14</v>
      </c>
      <c r="B27" s="7"/>
      <c r="C27" s="14"/>
      <c r="D27" s="14"/>
      <c r="E27" s="8">
        <f>SUM(G16:G19)</f>
        <v>204106.07</v>
      </c>
      <c r="F27" s="8">
        <v>0</v>
      </c>
      <c r="G27" s="28">
        <f>E27/0.49</f>
        <v>416543</v>
      </c>
      <c r="H27" s="28">
        <v>0</v>
      </c>
      <c r="I27" s="14">
        <f t="shared" si="3"/>
        <v>0</v>
      </c>
    </row>
    <row r="28" spans="1:9" x14ac:dyDescent="0.25">
      <c r="A28" s="12" t="s">
        <v>9</v>
      </c>
      <c r="B28" s="19"/>
      <c r="C28" s="18"/>
      <c r="D28" s="18"/>
      <c r="E28" s="13">
        <f>SUM(E24:E27)</f>
        <v>495568.04532199999</v>
      </c>
      <c r="F28" s="13">
        <f>SUM(F24:F25)</f>
        <v>92086.994677999988</v>
      </c>
      <c r="G28" s="29">
        <f>SUM(G24:G27)</f>
        <v>1011363.3578</v>
      </c>
      <c r="H28" s="29">
        <f>SUM(H24:H27)</f>
        <v>187932.6422</v>
      </c>
      <c r="I28" s="6"/>
    </row>
    <row r="31" spans="1:9" x14ac:dyDescent="0.25">
      <c r="A31" s="1"/>
      <c r="B31" s="1"/>
      <c r="C31" s="1"/>
      <c r="D31" s="4"/>
    </row>
  </sheetData>
  <autoFilter ref="A3:I3" xr:uid="{00000000-0009-0000-0000-000004000000}">
    <sortState xmlns:xlrd2="http://schemas.microsoft.com/office/spreadsheetml/2017/richdata2" ref="A4:I19">
      <sortCondition ref="A3"/>
    </sortState>
  </autoFilter>
  <pageMargins left="0.7" right="0.7" top="0.75" bottom="0.75" header="0.3" footer="0.3"/>
  <pageSetup scale="66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1"/>
  <sheetViews>
    <sheetView workbookViewId="0">
      <selection activeCell="I45" sqref="I45"/>
    </sheetView>
  </sheetViews>
  <sheetFormatPr defaultRowHeight="15" x14ac:dyDescent="0.25"/>
  <cols>
    <col min="1" max="1" width="15.140625" customWidth="1"/>
    <col min="2" max="2" width="16.85546875" customWidth="1"/>
    <col min="3" max="3" width="12.28515625" customWidth="1"/>
    <col min="4" max="4" width="16.42578125" customWidth="1"/>
    <col min="5" max="5" width="20.5703125" customWidth="1"/>
    <col min="6" max="6" width="18.5703125" customWidth="1"/>
    <col min="7" max="7" width="19.7109375" customWidth="1"/>
    <col min="8" max="8" width="25.5703125" customWidth="1"/>
    <col min="9" max="9" width="27.5703125" customWidth="1"/>
    <col min="10" max="10" width="16.28515625" customWidth="1"/>
    <col min="11" max="11" width="16.140625" customWidth="1"/>
  </cols>
  <sheetData>
    <row r="1" spans="1:11" x14ac:dyDescent="0.25">
      <c r="A1" s="1" t="s">
        <v>40</v>
      </c>
    </row>
    <row r="3" spans="1:11" x14ac:dyDescent="0.25">
      <c r="A3" s="5" t="s">
        <v>0</v>
      </c>
      <c r="B3" s="5" t="s">
        <v>7</v>
      </c>
      <c r="C3" s="5" t="s">
        <v>15</v>
      </c>
      <c r="D3" s="5" t="s">
        <v>11</v>
      </c>
      <c r="E3" s="5" t="s">
        <v>4</v>
      </c>
      <c r="F3" s="5" t="s">
        <v>1</v>
      </c>
      <c r="G3" s="5" t="s">
        <v>2</v>
      </c>
      <c r="H3" s="5" t="s">
        <v>25</v>
      </c>
      <c r="I3" s="5" t="s">
        <v>26</v>
      </c>
      <c r="J3" s="5" t="s">
        <v>81</v>
      </c>
      <c r="K3" s="5" t="s">
        <v>82</v>
      </c>
    </row>
    <row r="4" spans="1:11" x14ac:dyDescent="0.25">
      <c r="A4" s="6" t="s">
        <v>12</v>
      </c>
      <c r="B4" s="7">
        <v>40497</v>
      </c>
      <c r="C4" s="6" t="s">
        <v>36</v>
      </c>
      <c r="D4" s="6" t="s">
        <v>10</v>
      </c>
      <c r="E4" s="28">
        <f t="shared" ref="E4:E21" si="0">G4/F4</f>
        <v>39025</v>
      </c>
      <c r="F4" s="8">
        <v>0.44</v>
      </c>
      <c r="G4" s="8">
        <v>17171</v>
      </c>
      <c r="H4" s="8">
        <v>0</v>
      </c>
      <c r="I4" s="8">
        <f>G4</f>
        <v>17171</v>
      </c>
      <c r="J4" s="28">
        <f t="shared" ref="J4:J11" si="1">H4/0.44</f>
        <v>0</v>
      </c>
      <c r="K4" s="28">
        <f>I4/0.44</f>
        <v>39025</v>
      </c>
    </row>
    <row r="5" spans="1:11" x14ac:dyDescent="0.25">
      <c r="A5" s="6" t="s">
        <v>12</v>
      </c>
      <c r="B5" s="7">
        <v>40216</v>
      </c>
      <c r="C5" s="6" t="s">
        <v>36</v>
      </c>
      <c r="D5" s="6" t="s">
        <v>13</v>
      </c>
      <c r="E5" s="28">
        <f t="shared" si="0"/>
        <v>39331</v>
      </c>
      <c r="F5" s="8">
        <v>0.44</v>
      </c>
      <c r="G5" s="8">
        <v>17305.64</v>
      </c>
      <c r="H5" s="8">
        <f>G5*C22</f>
        <v>0</v>
      </c>
      <c r="I5" s="8">
        <f>G5-H5</f>
        <v>17305.64</v>
      </c>
      <c r="J5" s="28">
        <f t="shared" si="1"/>
        <v>0</v>
      </c>
      <c r="K5" s="28">
        <f t="shared" ref="K5:K21" si="2">I5/0.44</f>
        <v>39331</v>
      </c>
    </row>
    <row r="6" spans="1:11" x14ac:dyDescent="0.25">
      <c r="A6" s="6" t="s">
        <v>12</v>
      </c>
      <c r="B6" s="7">
        <v>40714</v>
      </c>
      <c r="C6" s="6" t="s">
        <v>36</v>
      </c>
      <c r="D6" s="6" t="s">
        <v>17</v>
      </c>
      <c r="E6" s="28">
        <f t="shared" si="0"/>
        <v>38747</v>
      </c>
      <c r="F6" s="8">
        <v>0.44</v>
      </c>
      <c r="G6" s="8">
        <v>17048.68</v>
      </c>
      <c r="H6" s="8">
        <v>0</v>
      </c>
      <c r="I6" s="8">
        <v>17048.68</v>
      </c>
      <c r="J6" s="28">
        <f t="shared" si="1"/>
        <v>0</v>
      </c>
      <c r="K6" s="28">
        <f t="shared" si="2"/>
        <v>38747</v>
      </c>
    </row>
    <row r="7" spans="1:11" x14ac:dyDescent="0.25">
      <c r="A7" s="6" t="s">
        <v>12</v>
      </c>
      <c r="B7" s="7">
        <v>40793</v>
      </c>
      <c r="C7" s="6" t="s">
        <v>36</v>
      </c>
      <c r="D7" s="6" t="s">
        <v>18</v>
      </c>
      <c r="E7" s="28">
        <f t="shared" si="0"/>
        <v>40695</v>
      </c>
      <c r="F7" s="8">
        <v>0.44</v>
      </c>
      <c r="G7" s="8">
        <v>17905.8</v>
      </c>
      <c r="H7" s="8">
        <v>0</v>
      </c>
      <c r="I7" s="8">
        <v>17905.8</v>
      </c>
      <c r="J7" s="28">
        <f t="shared" si="1"/>
        <v>0</v>
      </c>
      <c r="K7" s="28">
        <f t="shared" si="2"/>
        <v>40695</v>
      </c>
    </row>
    <row r="8" spans="1:11" x14ac:dyDescent="0.25">
      <c r="A8" s="7" t="s">
        <v>37</v>
      </c>
      <c r="B8" s="7">
        <v>40471</v>
      </c>
      <c r="C8" s="6" t="s">
        <v>36</v>
      </c>
      <c r="D8" s="6" t="s">
        <v>10</v>
      </c>
      <c r="E8" s="28">
        <f t="shared" si="0"/>
        <v>48307.000000000007</v>
      </c>
      <c r="F8" s="8">
        <v>0.44</v>
      </c>
      <c r="G8" s="8">
        <v>21255.08</v>
      </c>
      <c r="H8" s="8">
        <v>0</v>
      </c>
      <c r="I8" s="8">
        <f>G8-H8</f>
        <v>21255.08</v>
      </c>
      <c r="J8" s="28">
        <f t="shared" si="1"/>
        <v>0</v>
      </c>
      <c r="K8" s="28">
        <f t="shared" si="2"/>
        <v>48307.000000000007</v>
      </c>
    </row>
    <row r="9" spans="1:11" x14ac:dyDescent="0.25">
      <c r="A9" s="6" t="s">
        <v>37</v>
      </c>
      <c r="B9" s="7">
        <v>40189</v>
      </c>
      <c r="C9" s="6" t="s">
        <v>36</v>
      </c>
      <c r="D9" s="6" t="s">
        <v>13</v>
      </c>
      <c r="E9" s="28">
        <f t="shared" si="0"/>
        <v>41870</v>
      </c>
      <c r="F9" s="8">
        <v>0.44</v>
      </c>
      <c r="G9" s="8">
        <v>18422.8</v>
      </c>
      <c r="H9" s="8">
        <v>0</v>
      </c>
      <c r="I9" s="8">
        <v>18422.8</v>
      </c>
      <c r="J9" s="28">
        <f t="shared" si="1"/>
        <v>0</v>
      </c>
      <c r="K9" s="28">
        <f t="shared" si="2"/>
        <v>41870</v>
      </c>
    </row>
    <row r="10" spans="1:11" x14ac:dyDescent="0.25">
      <c r="A10" s="6" t="s">
        <v>37</v>
      </c>
      <c r="B10" s="7">
        <v>40659</v>
      </c>
      <c r="C10" s="6" t="s">
        <v>36</v>
      </c>
      <c r="D10" s="6" t="s">
        <v>17</v>
      </c>
      <c r="E10" s="28">
        <f t="shared" si="0"/>
        <v>43983</v>
      </c>
      <c r="F10" s="8">
        <v>0.44</v>
      </c>
      <c r="G10" s="8">
        <v>19352.52</v>
      </c>
      <c r="H10" s="8">
        <v>0</v>
      </c>
      <c r="I10" s="8">
        <f>G10</f>
        <v>19352.52</v>
      </c>
      <c r="J10" s="28">
        <f t="shared" si="1"/>
        <v>0</v>
      </c>
      <c r="K10" s="28">
        <f t="shared" si="2"/>
        <v>43983</v>
      </c>
    </row>
    <row r="11" spans="1:11" x14ac:dyDescent="0.25">
      <c r="A11" s="6" t="s">
        <v>37</v>
      </c>
      <c r="B11" s="7">
        <v>40757</v>
      </c>
      <c r="C11" s="6" t="s">
        <v>36</v>
      </c>
      <c r="D11" s="6" t="s">
        <v>18</v>
      </c>
      <c r="E11" s="28">
        <f t="shared" si="0"/>
        <v>42417.204545454544</v>
      </c>
      <c r="F11" s="8">
        <v>0.44</v>
      </c>
      <c r="G11" s="8">
        <v>18663.57</v>
      </c>
      <c r="H11" s="8">
        <v>0</v>
      </c>
      <c r="I11" s="8">
        <v>18663.57</v>
      </c>
      <c r="J11" s="28">
        <f t="shared" si="1"/>
        <v>0</v>
      </c>
      <c r="K11" s="28">
        <f t="shared" si="2"/>
        <v>42417.204545454544</v>
      </c>
    </row>
    <row r="12" spans="1:11" x14ac:dyDescent="0.25">
      <c r="A12" s="6" t="s">
        <v>8</v>
      </c>
      <c r="B12" s="7">
        <v>40518</v>
      </c>
      <c r="C12" s="6" t="s">
        <v>36</v>
      </c>
      <c r="D12" s="6" t="s">
        <v>10</v>
      </c>
      <c r="E12" s="28">
        <f t="shared" si="0"/>
        <v>120385.99999999999</v>
      </c>
      <c r="F12" s="8">
        <v>0.44</v>
      </c>
      <c r="G12" s="8">
        <v>52969.84</v>
      </c>
      <c r="H12" s="8">
        <v>52969.84</v>
      </c>
      <c r="I12" s="8">
        <v>0</v>
      </c>
      <c r="J12" s="28">
        <f>H12/0.44</f>
        <v>120385.99999999999</v>
      </c>
      <c r="K12" s="28">
        <f t="shared" si="2"/>
        <v>0</v>
      </c>
    </row>
    <row r="13" spans="1:11" x14ac:dyDescent="0.25">
      <c r="A13" s="6" t="s">
        <v>8</v>
      </c>
      <c r="B13" s="7">
        <v>40631</v>
      </c>
      <c r="C13" s="6" t="s">
        <v>36</v>
      </c>
      <c r="D13" s="6" t="s">
        <v>13</v>
      </c>
      <c r="E13" s="28">
        <f t="shared" si="0"/>
        <v>114446</v>
      </c>
      <c r="F13" s="8">
        <v>0.44</v>
      </c>
      <c r="G13" s="8">
        <v>50356.24</v>
      </c>
      <c r="H13" s="8">
        <f>G13*C33</f>
        <v>40068.460167999998</v>
      </c>
      <c r="I13" s="8">
        <f>G13-H13</f>
        <v>10287.779832</v>
      </c>
      <c r="J13" s="28">
        <f>E13*C33</f>
        <v>91064.682199999996</v>
      </c>
      <c r="K13" s="28">
        <f>E13-J13</f>
        <v>23381.317800000004</v>
      </c>
    </row>
    <row r="14" spans="1:11" x14ac:dyDescent="0.25">
      <c r="A14" s="6" t="s">
        <v>8</v>
      </c>
      <c r="B14" s="7">
        <v>40717</v>
      </c>
      <c r="C14" s="6" t="s">
        <v>36</v>
      </c>
      <c r="D14" s="6" t="s">
        <v>17</v>
      </c>
      <c r="E14" s="28">
        <f t="shared" si="0"/>
        <v>105203</v>
      </c>
      <c r="F14" s="8">
        <v>0.44</v>
      </c>
      <c r="G14" s="8">
        <v>46289.32</v>
      </c>
      <c r="H14" s="8">
        <v>0</v>
      </c>
      <c r="I14" s="8">
        <v>46289.32</v>
      </c>
      <c r="J14" s="28">
        <f t="shared" ref="J14:J21" si="3">H14/0.44</f>
        <v>0</v>
      </c>
      <c r="K14" s="28">
        <f t="shared" si="2"/>
        <v>105203</v>
      </c>
    </row>
    <row r="15" spans="1:11" x14ac:dyDescent="0.25">
      <c r="A15" s="6" t="s">
        <v>8</v>
      </c>
      <c r="B15" s="7">
        <v>40819</v>
      </c>
      <c r="C15" s="6" t="s">
        <v>36</v>
      </c>
      <c r="D15" s="6" t="s">
        <v>18</v>
      </c>
      <c r="E15" s="28">
        <f t="shared" si="0"/>
        <v>105910.99999999999</v>
      </c>
      <c r="F15" s="8">
        <v>0.44</v>
      </c>
      <c r="G15" s="8">
        <v>46600.84</v>
      </c>
      <c r="H15" s="8">
        <v>0</v>
      </c>
      <c r="I15" s="8">
        <v>46600.84</v>
      </c>
      <c r="J15" s="28">
        <f t="shared" si="3"/>
        <v>0</v>
      </c>
      <c r="K15" s="28">
        <f t="shared" si="2"/>
        <v>105910.99999999999</v>
      </c>
    </row>
    <row r="16" spans="1:11" x14ac:dyDescent="0.25">
      <c r="A16" s="6" t="s">
        <v>38</v>
      </c>
      <c r="B16" s="7">
        <v>40673</v>
      </c>
      <c r="C16" s="6" t="s">
        <v>36</v>
      </c>
      <c r="D16" s="6" t="s">
        <v>17</v>
      </c>
      <c r="E16" s="28">
        <f t="shared" si="0"/>
        <v>34345</v>
      </c>
      <c r="F16" s="8">
        <v>0.44</v>
      </c>
      <c r="G16" s="8">
        <v>15111.8</v>
      </c>
      <c r="H16" s="8">
        <v>0</v>
      </c>
      <c r="I16" s="8">
        <f>G16-H16</f>
        <v>15111.8</v>
      </c>
      <c r="J16" s="28">
        <f t="shared" si="3"/>
        <v>0</v>
      </c>
      <c r="K16" s="28">
        <f t="shared" si="2"/>
        <v>34345</v>
      </c>
    </row>
    <row r="17" spans="1:11" x14ac:dyDescent="0.25">
      <c r="A17" s="6" t="s">
        <v>38</v>
      </c>
      <c r="B17" s="7">
        <v>40788</v>
      </c>
      <c r="C17" s="6" t="s">
        <v>36</v>
      </c>
      <c r="D17" s="6" t="s">
        <v>18</v>
      </c>
      <c r="E17" s="28">
        <f t="shared" si="0"/>
        <v>34959</v>
      </c>
      <c r="F17" s="8">
        <v>0.44</v>
      </c>
      <c r="G17" s="8">
        <v>15381.96</v>
      </c>
      <c r="H17" s="8">
        <v>0</v>
      </c>
      <c r="I17" s="8">
        <v>15381.96</v>
      </c>
      <c r="J17" s="28">
        <f t="shared" si="3"/>
        <v>0</v>
      </c>
      <c r="K17" s="28">
        <f t="shared" si="2"/>
        <v>34959</v>
      </c>
    </row>
    <row r="18" spans="1:11" x14ac:dyDescent="0.25">
      <c r="A18" s="6" t="s">
        <v>14</v>
      </c>
      <c r="B18" s="7">
        <v>40480</v>
      </c>
      <c r="C18" s="6" t="s">
        <v>36</v>
      </c>
      <c r="D18" s="6" t="s">
        <v>10</v>
      </c>
      <c r="E18" s="28">
        <f t="shared" si="0"/>
        <v>137904</v>
      </c>
      <c r="F18" s="8">
        <v>0.44</v>
      </c>
      <c r="G18" s="8">
        <v>60677.760000000002</v>
      </c>
      <c r="H18" s="8">
        <v>60677.760000000002</v>
      </c>
      <c r="I18" s="8">
        <f>G18-H18</f>
        <v>0</v>
      </c>
      <c r="J18" s="28">
        <f t="shared" si="3"/>
        <v>137904</v>
      </c>
      <c r="K18" s="28">
        <f t="shared" si="2"/>
        <v>0</v>
      </c>
    </row>
    <row r="19" spans="1:11" x14ac:dyDescent="0.25">
      <c r="A19" s="6" t="s">
        <v>14</v>
      </c>
      <c r="B19" s="7">
        <v>40658</v>
      </c>
      <c r="C19" s="6" t="s">
        <v>36</v>
      </c>
      <c r="D19" s="6" t="s">
        <v>13</v>
      </c>
      <c r="E19" s="28">
        <f t="shared" si="0"/>
        <v>141649</v>
      </c>
      <c r="F19" s="8">
        <v>0.44</v>
      </c>
      <c r="G19" s="8">
        <v>62325.56</v>
      </c>
      <c r="H19" s="8">
        <v>62235.56</v>
      </c>
      <c r="I19" s="8">
        <v>0</v>
      </c>
      <c r="J19" s="28">
        <f>E19</f>
        <v>141649</v>
      </c>
      <c r="K19" s="28">
        <f t="shared" si="2"/>
        <v>0</v>
      </c>
    </row>
    <row r="20" spans="1:11" x14ac:dyDescent="0.25">
      <c r="A20" s="6" t="s">
        <v>14</v>
      </c>
      <c r="B20" s="7">
        <v>40680</v>
      </c>
      <c r="C20" s="6" t="s">
        <v>36</v>
      </c>
      <c r="D20" s="6" t="s">
        <v>17</v>
      </c>
      <c r="E20" s="28">
        <f t="shared" si="0"/>
        <v>106137</v>
      </c>
      <c r="F20" s="8">
        <v>0.44</v>
      </c>
      <c r="G20" s="8">
        <v>46700.28</v>
      </c>
      <c r="H20" s="8">
        <f>G20*C35</f>
        <v>38826.612792</v>
      </c>
      <c r="I20" s="8">
        <f>G20-H20</f>
        <v>7873.6672079999989</v>
      </c>
      <c r="J20" s="28">
        <f>E20*C35</f>
        <v>88242.301800000001</v>
      </c>
      <c r="K20" s="28">
        <f>E20-J20</f>
        <v>17894.698199999999</v>
      </c>
    </row>
    <row r="21" spans="1:11" x14ac:dyDescent="0.25">
      <c r="A21" s="6" t="s">
        <v>14</v>
      </c>
      <c r="B21" s="7">
        <v>40772</v>
      </c>
      <c r="C21" s="6" t="s">
        <v>36</v>
      </c>
      <c r="D21" s="6" t="s">
        <v>18</v>
      </c>
      <c r="E21" s="28">
        <f t="shared" si="0"/>
        <v>93740</v>
      </c>
      <c r="F21" s="8">
        <v>0.44</v>
      </c>
      <c r="G21" s="8">
        <v>41245.599999999999</v>
      </c>
      <c r="H21" s="8">
        <v>0</v>
      </c>
      <c r="I21" s="8">
        <f>G21-H21</f>
        <v>41245.599999999999</v>
      </c>
      <c r="J21" s="28">
        <f t="shared" si="3"/>
        <v>0</v>
      </c>
      <c r="K21" s="28">
        <f t="shared" si="2"/>
        <v>93740</v>
      </c>
    </row>
    <row r="22" spans="1:11" x14ac:dyDescent="0.25">
      <c r="A22" s="17"/>
      <c r="B22" s="17"/>
      <c r="C22" s="17"/>
      <c r="D22" s="17"/>
      <c r="E22" s="33">
        <f>SUM(E4:E21)</f>
        <v>1329055.2045454546</v>
      </c>
      <c r="F22" s="34">
        <v>0.44</v>
      </c>
      <c r="G22" s="34">
        <f>SUM(G4:G21)</f>
        <v>584784.28999999992</v>
      </c>
      <c r="H22" s="13">
        <f>SUM(H4:H21)</f>
        <v>254778.23295999999</v>
      </c>
      <c r="I22" s="13">
        <f>SUM(I4:I21)</f>
        <v>329916.05703999999</v>
      </c>
      <c r="J22" s="29">
        <f>SUM(J4:J21)</f>
        <v>579245.98399999994</v>
      </c>
      <c r="K22" s="29">
        <f>SUM(K4:K21)</f>
        <v>749809.22054545453</v>
      </c>
    </row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t="9" customHeight="1" x14ac:dyDescent="0.25"/>
    <row r="32" spans="1:11" x14ac:dyDescent="0.25">
      <c r="A32" s="9" t="s">
        <v>0</v>
      </c>
      <c r="B32" s="9" t="s">
        <v>30</v>
      </c>
      <c r="C32" s="9" t="s">
        <v>32</v>
      </c>
      <c r="D32" s="9" t="s">
        <v>33</v>
      </c>
      <c r="E32" s="9" t="s">
        <v>32</v>
      </c>
      <c r="F32" s="9" t="s">
        <v>33</v>
      </c>
      <c r="G32" s="27" t="s">
        <v>81</v>
      </c>
      <c r="H32" s="27" t="s">
        <v>82</v>
      </c>
      <c r="I32" s="27" t="s">
        <v>96</v>
      </c>
      <c r="J32" s="3"/>
    </row>
    <row r="33" spans="1:9" x14ac:dyDescent="0.25">
      <c r="A33" s="6" t="s">
        <v>8</v>
      </c>
      <c r="B33" s="7">
        <v>40518</v>
      </c>
      <c r="C33" s="14">
        <v>0.79569999999999996</v>
      </c>
      <c r="D33" s="14">
        <f t="shared" ref="D33:D34" si="4">100%-C33</f>
        <v>0.20430000000000004</v>
      </c>
      <c r="E33" s="8">
        <f>SUM(H12:H15)</f>
        <v>93038.300167999987</v>
      </c>
      <c r="F33" s="8">
        <f>SUM(I12:I15)</f>
        <v>103177.939832</v>
      </c>
      <c r="G33" s="28">
        <f>SUM(J12:J15)</f>
        <v>211450.68219999998</v>
      </c>
      <c r="H33" s="28">
        <f>SUM(K12:K15)</f>
        <v>234495.31779999999</v>
      </c>
      <c r="I33" s="14">
        <f>H33/$H$38</f>
        <v>0.31273997621610278</v>
      </c>
    </row>
    <row r="34" spans="1:9" x14ac:dyDescent="0.25">
      <c r="A34" s="6" t="s">
        <v>24</v>
      </c>
      <c r="B34" s="7">
        <v>40520</v>
      </c>
      <c r="C34" s="14">
        <v>0.74739999999999995</v>
      </c>
      <c r="D34" s="14">
        <f t="shared" si="4"/>
        <v>0.25260000000000005</v>
      </c>
      <c r="E34" s="8">
        <v>0</v>
      </c>
      <c r="F34" s="8">
        <f>SUM(I16:I17)</f>
        <v>30493.759999999998</v>
      </c>
      <c r="G34" s="28">
        <v>0</v>
      </c>
      <c r="H34" s="28">
        <f>SUM(K16:K17)</f>
        <v>69304</v>
      </c>
      <c r="I34" s="14">
        <f t="shared" ref="I34:I37" si="5">H34/$H$38</f>
        <v>9.2428844699434715E-2</v>
      </c>
    </row>
    <row r="35" spans="1:9" x14ac:dyDescent="0.25">
      <c r="A35" s="6" t="s">
        <v>14</v>
      </c>
      <c r="B35" s="7">
        <v>40618</v>
      </c>
      <c r="C35" s="14">
        <v>0.83140000000000003</v>
      </c>
      <c r="D35" s="14">
        <f>100%-C35</f>
        <v>0.16859999999999997</v>
      </c>
      <c r="E35" s="8">
        <f>SUM(H18:H21)</f>
        <v>161739.93279200001</v>
      </c>
      <c r="F35" s="8">
        <f>SUM(I18:I21)</f>
        <v>49119.267207999997</v>
      </c>
      <c r="G35" s="31">
        <f>SUM(J18:J21)</f>
        <v>367795.30180000002</v>
      </c>
      <c r="H35" s="31">
        <f>SUM(K18:K21)</f>
        <v>111634.6982</v>
      </c>
      <c r="I35" s="14">
        <f t="shared" si="5"/>
        <v>0.14888413631242156</v>
      </c>
    </row>
    <row r="36" spans="1:9" x14ac:dyDescent="0.25">
      <c r="A36" s="6" t="s">
        <v>12</v>
      </c>
      <c r="B36" s="7">
        <v>40148</v>
      </c>
      <c r="C36" s="14">
        <v>0</v>
      </c>
      <c r="D36" s="16">
        <v>1</v>
      </c>
      <c r="E36" s="8">
        <v>0</v>
      </c>
      <c r="F36" s="8">
        <f>SUM(I4:I7)</f>
        <v>69431.12</v>
      </c>
      <c r="G36" s="28">
        <f>SUM(H4:H7)</f>
        <v>0</v>
      </c>
      <c r="H36" s="28">
        <f>SUM(K4:K7)</f>
        <v>157798</v>
      </c>
      <c r="I36" s="14">
        <f t="shared" si="5"/>
        <v>0.21045086626863382</v>
      </c>
    </row>
    <row r="37" spans="1:9" x14ac:dyDescent="0.25">
      <c r="A37" s="6" t="s">
        <v>5</v>
      </c>
      <c r="B37" s="7">
        <v>40150</v>
      </c>
      <c r="C37" s="14">
        <v>0</v>
      </c>
      <c r="D37" s="16">
        <v>1</v>
      </c>
      <c r="E37" s="8">
        <v>0</v>
      </c>
      <c r="F37" s="8">
        <f>SUM(I8:I11)</f>
        <v>77693.97</v>
      </c>
      <c r="G37" s="28">
        <v>0</v>
      </c>
      <c r="H37" s="28">
        <f>SUM(K8:K11)</f>
        <v>176577.20454545453</v>
      </c>
      <c r="I37" s="14">
        <f t="shared" si="5"/>
        <v>0.23549617650340723</v>
      </c>
    </row>
    <row r="38" spans="1:9" x14ac:dyDescent="0.25">
      <c r="A38" s="12" t="s">
        <v>9</v>
      </c>
      <c r="B38" s="18"/>
      <c r="C38" s="18"/>
      <c r="D38" s="18"/>
      <c r="E38" s="13">
        <f>SUM(E33:E37)</f>
        <v>254778.23295999999</v>
      </c>
      <c r="F38" s="13">
        <f>SUM(F33:F37)</f>
        <v>329916.05703999999</v>
      </c>
      <c r="G38" s="29">
        <f>SUM(G33:G37)</f>
        <v>579245.98399999994</v>
      </c>
      <c r="H38" s="29">
        <f>SUM(H33:H37)</f>
        <v>749809.22054545442</v>
      </c>
      <c r="I38" s="14">
        <f>SUM(I33:I37)</f>
        <v>1.0000000000000002</v>
      </c>
    </row>
    <row r="41" spans="1:9" x14ac:dyDescent="0.25">
      <c r="A41" s="1"/>
      <c r="C41" s="4"/>
    </row>
  </sheetData>
  <autoFilter ref="A3:I3" xr:uid="{00000000-0009-0000-0000-000005000000}">
    <sortState xmlns:xlrd2="http://schemas.microsoft.com/office/spreadsheetml/2017/richdata2" ref="A4:I22">
      <sortCondition ref="A3"/>
    </sortState>
  </autoFilter>
  <pageMargins left="0.7" right="0.7" top="0.75" bottom="0.75" header="0.3" footer="0.3"/>
  <pageSetup scale="59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2"/>
  <sheetViews>
    <sheetView workbookViewId="0">
      <selection activeCell="I36" sqref="I36"/>
    </sheetView>
  </sheetViews>
  <sheetFormatPr defaultRowHeight="15" x14ac:dyDescent="0.25"/>
  <cols>
    <col min="1" max="1" width="14.5703125" bestFit="1" customWidth="1"/>
    <col min="2" max="2" width="15.42578125" customWidth="1"/>
    <col min="3" max="3" width="13" customWidth="1"/>
    <col min="4" max="4" width="10.85546875" customWidth="1"/>
    <col min="5" max="5" width="21.85546875" customWidth="1"/>
    <col min="7" max="7" width="21.28515625" customWidth="1"/>
  </cols>
  <sheetData>
    <row r="1" spans="1:7" x14ac:dyDescent="0.25">
      <c r="A1" s="1" t="s">
        <v>42</v>
      </c>
    </row>
    <row r="3" spans="1:7" x14ac:dyDescent="0.25">
      <c r="A3" s="9" t="s">
        <v>0</v>
      </c>
      <c r="B3" s="9" t="s">
        <v>7</v>
      </c>
      <c r="C3" s="9" t="s">
        <v>15</v>
      </c>
      <c r="D3" s="9" t="s">
        <v>11</v>
      </c>
      <c r="E3" s="9" t="s">
        <v>4</v>
      </c>
      <c r="F3" s="9" t="s">
        <v>1</v>
      </c>
      <c r="G3" s="9" t="s">
        <v>2</v>
      </c>
    </row>
    <row r="4" spans="1:7" x14ac:dyDescent="0.25">
      <c r="A4" s="7" t="s">
        <v>12</v>
      </c>
      <c r="B4" s="7">
        <v>40879</v>
      </c>
      <c r="C4" s="6" t="s">
        <v>41</v>
      </c>
      <c r="D4" s="6" t="s">
        <v>10</v>
      </c>
      <c r="E4" s="28">
        <f t="shared" ref="E4:E23" si="0">G4/F4</f>
        <v>39056</v>
      </c>
      <c r="F4" s="8">
        <v>0.42</v>
      </c>
      <c r="G4" s="8">
        <v>16403.52</v>
      </c>
    </row>
    <row r="5" spans="1:7" x14ac:dyDescent="0.25">
      <c r="A5" s="6" t="s">
        <v>12</v>
      </c>
      <c r="B5" s="7">
        <v>40988</v>
      </c>
      <c r="C5" s="6" t="s">
        <v>41</v>
      </c>
      <c r="D5" s="6" t="s">
        <v>13</v>
      </c>
      <c r="E5" s="28">
        <f t="shared" si="0"/>
        <v>39187</v>
      </c>
      <c r="F5" s="8">
        <v>0.42</v>
      </c>
      <c r="G5" s="8">
        <v>16458.54</v>
      </c>
    </row>
    <row r="6" spans="1:7" x14ac:dyDescent="0.25">
      <c r="A6" s="6" t="s">
        <v>12</v>
      </c>
      <c r="B6" s="7">
        <v>41051</v>
      </c>
      <c r="C6" s="6" t="s">
        <v>41</v>
      </c>
      <c r="D6" s="6" t="s">
        <v>17</v>
      </c>
      <c r="E6" s="28">
        <f t="shared" si="0"/>
        <v>40958.095238095244</v>
      </c>
      <c r="F6" s="8">
        <v>0.42</v>
      </c>
      <c r="G6" s="8">
        <v>17202.400000000001</v>
      </c>
    </row>
    <row r="7" spans="1:7" x14ac:dyDescent="0.25">
      <c r="A7" s="6" t="s">
        <v>12</v>
      </c>
      <c r="B7" s="7">
        <v>41157</v>
      </c>
      <c r="C7" s="6" t="s">
        <v>41</v>
      </c>
      <c r="D7" s="6" t="s">
        <v>18</v>
      </c>
      <c r="E7" s="28">
        <f t="shared" si="0"/>
        <v>45323.809523809527</v>
      </c>
      <c r="F7" s="8">
        <v>0.42</v>
      </c>
      <c r="G7" s="8">
        <v>19036</v>
      </c>
    </row>
    <row r="8" spans="1:7" x14ac:dyDescent="0.25">
      <c r="A8" s="6" t="s">
        <v>5</v>
      </c>
      <c r="B8" s="7">
        <v>40854</v>
      </c>
      <c r="C8" s="6" t="s">
        <v>41</v>
      </c>
      <c r="D8" s="6" t="s">
        <v>10</v>
      </c>
      <c r="E8" s="28">
        <f t="shared" si="0"/>
        <v>37841</v>
      </c>
      <c r="F8" s="8">
        <v>0.42</v>
      </c>
      <c r="G8" s="8">
        <v>15893.22</v>
      </c>
    </row>
    <row r="9" spans="1:7" x14ac:dyDescent="0.25">
      <c r="A9" s="6" t="s">
        <v>5</v>
      </c>
      <c r="B9" s="7">
        <v>40934</v>
      </c>
      <c r="C9" s="6" t="s">
        <v>41</v>
      </c>
      <c r="D9" s="6" t="s">
        <v>13</v>
      </c>
      <c r="E9" s="28">
        <f t="shared" si="0"/>
        <v>37582</v>
      </c>
      <c r="F9" s="8">
        <v>0.42</v>
      </c>
      <c r="G9" s="8">
        <v>15784.44</v>
      </c>
    </row>
    <row r="10" spans="1:7" x14ac:dyDescent="0.25">
      <c r="A10" s="6" t="s">
        <v>5</v>
      </c>
      <c r="B10" s="7">
        <v>41033</v>
      </c>
      <c r="C10" s="6" t="s">
        <v>41</v>
      </c>
      <c r="D10" s="6" t="s">
        <v>17</v>
      </c>
      <c r="E10" s="28">
        <f t="shared" si="0"/>
        <v>40706</v>
      </c>
      <c r="F10" s="8">
        <v>0.42</v>
      </c>
      <c r="G10" s="8">
        <v>17096.52</v>
      </c>
    </row>
    <row r="11" spans="1:7" x14ac:dyDescent="0.25">
      <c r="A11" s="6" t="s">
        <v>5</v>
      </c>
      <c r="B11" s="7">
        <v>41141</v>
      </c>
      <c r="C11" s="6" t="s">
        <v>41</v>
      </c>
      <c r="D11" s="6" t="s">
        <v>18</v>
      </c>
      <c r="E11" s="28">
        <f t="shared" si="0"/>
        <v>45399.000000000007</v>
      </c>
      <c r="F11" s="8">
        <v>0.42</v>
      </c>
      <c r="G11" s="8">
        <v>19067.580000000002</v>
      </c>
    </row>
    <row r="12" spans="1:7" x14ac:dyDescent="0.25">
      <c r="A12" s="6" t="s">
        <v>8</v>
      </c>
      <c r="B12" s="7">
        <v>40904</v>
      </c>
      <c r="C12" s="6" t="s">
        <v>41</v>
      </c>
      <c r="D12" s="6" t="s">
        <v>10</v>
      </c>
      <c r="E12" s="28">
        <f t="shared" si="0"/>
        <v>103089</v>
      </c>
      <c r="F12" s="8">
        <v>0.42</v>
      </c>
      <c r="G12" s="8">
        <v>43297.38</v>
      </c>
    </row>
    <row r="13" spans="1:7" x14ac:dyDescent="0.25">
      <c r="A13" s="6" t="s">
        <v>8</v>
      </c>
      <c r="B13" s="7">
        <v>40963</v>
      </c>
      <c r="C13" s="6" t="s">
        <v>41</v>
      </c>
      <c r="D13" s="6" t="s">
        <v>13</v>
      </c>
      <c r="E13" s="28">
        <f t="shared" si="0"/>
        <v>105258</v>
      </c>
      <c r="F13" s="8">
        <v>0.42</v>
      </c>
      <c r="G13" s="8">
        <v>44208.36</v>
      </c>
    </row>
    <row r="14" spans="1:7" x14ac:dyDescent="0.25">
      <c r="A14" s="6" t="s">
        <v>8</v>
      </c>
      <c r="B14" s="7">
        <v>41071</v>
      </c>
      <c r="C14" s="6" t="s">
        <v>41</v>
      </c>
      <c r="D14" s="6" t="s">
        <v>17</v>
      </c>
      <c r="E14" s="28">
        <f t="shared" si="0"/>
        <v>104635</v>
      </c>
      <c r="F14" s="8">
        <v>0.42</v>
      </c>
      <c r="G14" s="8">
        <v>43946.7</v>
      </c>
    </row>
    <row r="15" spans="1:7" x14ac:dyDescent="0.25">
      <c r="A15" s="6" t="s">
        <v>8</v>
      </c>
      <c r="B15" s="7">
        <v>41176</v>
      </c>
      <c r="C15" s="6" t="s">
        <v>41</v>
      </c>
      <c r="D15" s="6" t="s">
        <v>18</v>
      </c>
      <c r="E15" s="28">
        <f t="shared" si="0"/>
        <v>118590.00000000001</v>
      </c>
      <c r="F15" s="8">
        <v>0.42</v>
      </c>
      <c r="G15" s="8">
        <v>49807.8</v>
      </c>
    </row>
    <row r="16" spans="1:7" x14ac:dyDescent="0.25">
      <c r="A16" s="6" t="s">
        <v>24</v>
      </c>
      <c r="B16" s="7">
        <v>40885</v>
      </c>
      <c r="C16" s="6" t="s">
        <v>41</v>
      </c>
      <c r="D16" s="6" t="s">
        <v>10</v>
      </c>
      <c r="E16" s="28">
        <f t="shared" si="0"/>
        <v>34709</v>
      </c>
      <c r="F16" s="8">
        <v>0.42</v>
      </c>
      <c r="G16" s="8">
        <v>14577.78</v>
      </c>
    </row>
    <row r="17" spans="1:7" x14ac:dyDescent="0.25">
      <c r="A17" s="6" t="s">
        <v>24</v>
      </c>
      <c r="B17" s="7">
        <v>40945</v>
      </c>
      <c r="C17" s="6" t="s">
        <v>41</v>
      </c>
      <c r="D17" s="6" t="s">
        <v>13</v>
      </c>
      <c r="E17" s="28">
        <f t="shared" si="0"/>
        <v>34558</v>
      </c>
      <c r="F17" s="8">
        <v>0.42</v>
      </c>
      <c r="G17" s="8">
        <v>14514.36</v>
      </c>
    </row>
    <row r="18" spans="1:7" x14ac:dyDescent="0.25">
      <c r="A18" s="6" t="s">
        <v>24</v>
      </c>
      <c r="B18" s="7">
        <v>41047</v>
      </c>
      <c r="C18" s="6" t="s">
        <v>41</v>
      </c>
      <c r="D18" s="6" t="s">
        <v>17</v>
      </c>
      <c r="E18" s="28">
        <f t="shared" si="0"/>
        <v>36068</v>
      </c>
      <c r="F18" s="8">
        <v>0.42</v>
      </c>
      <c r="G18" s="8">
        <v>15148.56</v>
      </c>
    </row>
    <row r="19" spans="1:7" x14ac:dyDescent="0.25">
      <c r="A19" s="6" t="s">
        <v>24</v>
      </c>
      <c r="B19" s="7">
        <v>41166</v>
      </c>
      <c r="C19" s="6" t="s">
        <v>41</v>
      </c>
      <c r="D19" s="6" t="s">
        <v>18</v>
      </c>
      <c r="E19" s="28">
        <f t="shared" si="0"/>
        <v>41148</v>
      </c>
      <c r="F19" s="8">
        <v>0.42</v>
      </c>
      <c r="G19" s="8">
        <v>17282.16</v>
      </c>
    </row>
    <row r="20" spans="1:7" x14ac:dyDescent="0.25">
      <c r="A20" s="6" t="s">
        <v>14</v>
      </c>
      <c r="B20" s="7">
        <v>40864</v>
      </c>
      <c r="C20" s="6" t="s">
        <v>41</v>
      </c>
      <c r="D20" s="6" t="s">
        <v>10</v>
      </c>
      <c r="E20" s="28">
        <f t="shared" si="0"/>
        <v>118343.95238095238</v>
      </c>
      <c r="F20" s="8">
        <v>0.42</v>
      </c>
      <c r="G20" s="8">
        <v>49704.46</v>
      </c>
    </row>
    <row r="21" spans="1:7" x14ac:dyDescent="0.25">
      <c r="A21" s="6" t="s">
        <v>14</v>
      </c>
      <c r="B21" s="7">
        <v>40953</v>
      </c>
      <c r="C21" s="6" t="s">
        <v>41</v>
      </c>
      <c r="D21" s="6" t="s">
        <v>13</v>
      </c>
      <c r="E21" s="28">
        <f t="shared" si="0"/>
        <v>138325</v>
      </c>
      <c r="F21" s="8">
        <v>0.42</v>
      </c>
      <c r="G21" s="8">
        <v>58096.5</v>
      </c>
    </row>
    <row r="22" spans="1:7" x14ac:dyDescent="0.25">
      <c r="A22" s="6" t="s">
        <v>14</v>
      </c>
      <c r="B22" s="7">
        <v>41052</v>
      </c>
      <c r="C22" s="6" t="s">
        <v>41</v>
      </c>
      <c r="D22" s="6" t="s">
        <v>17</v>
      </c>
      <c r="E22" s="28">
        <f t="shared" si="0"/>
        <v>126644.00000000001</v>
      </c>
      <c r="F22" s="8">
        <v>0.42</v>
      </c>
      <c r="G22" s="8">
        <v>53190.48</v>
      </c>
    </row>
    <row r="23" spans="1:7" x14ac:dyDescent="0.25">
      <c r="A23" s="6" t="s">
        <v>14</v>
      </c>
      <c r="B23" s="7">
        <v>41157</v>
      </c>
      <c r="C23" s="6" t="s">
        <v>41</v>
      </c>
      <c r="D23" s="6" t="s">
        <v>18</v>
      </c>
      <c r="E23" s="28">
        <f t="shared" si="0"/>
        <v>133109</v>
      </c>
      <c r="F23" s="8">
        <v>0.42</v>
      </c>
      <c r="G23" s="8">
        <v>55905.78</v>
      </c>
    </row>
    <row r="24" spans="1:7" x14ac:dyDescent="0.25">
      <c r="A24" s="17"/>
      <c r="B24" s="17"/>
      <c r="C24" s="17"/>
      <c r="D24" s="17"/>
      <c r="E24" s="29">
        <f>SUM(E4:E23)</f>
        <v>1420529.8571428573</v>
      </c>
      <c r="F24" s="12">
        <v>0.42</v>
      </c>
      <c r="G24" s="13">
        <f>SUM(G4:G23)</f>
        <v>596622.54</v>
      </c>
    </row>
    <row r="26" spans="1:7" x14ac:dyDescent="0.25">
      <c r="A26" s="9" t="s">
        <v>45</v>
      </c>
      <c r="B26" s="10" t="s">
        <v>20</v>
      </c>
      <c r="C26" s="9" t="s">
        <v>22</v>
      </c>
      <c r="D26" s="9" t="s">
        <v>44</v>
      </c>
    </row>
    <row r="27" spans="1:7" x14ac:dyDescent="0.25">
      <c r="A27" s="6" t="s">
        <v>12</v>
      </c>
      <c r="B27" s="28">
        <f>SUM(E4:E7)</f>
        <v>164524.90476190476</v>
      </c>
      <c r="C27" s="8">
        <f>SUM(G4:G7)</f>
        <v>69100.459999999992</v>
      </c>
      <c r="D27" s="44">
        <f>B27/$B$32</f>
        <v>0.11581939227438508</v>
      </c>
    </row>
    <row r="28" spans="1:7" x14ac:dyDescent="0.25">
      <c r="A28" s="6" t="s">
        <v>5</v>
      </c>
      <c r="B28" s="28">
        <f>SUM(E8:E11)</f>
        <v>161528</v>
      </c>
      <c r="C28" s="8">
        <f>SUM(G8:G11)</f>
        <v>67841.760000000009</v>
      </c>
      <c r="D28" s="44">
        <f t="shared" ref="D28:D31" si="1">B28/$B$32</f>
        <v>0.11370968317757489</v>
      </c>
    </row>
    <row r="29" spans="1:7" x14ac:dyDescent="0.25">
      <c r="A29" s="6" t="s">
        <v>8</v>
      </c>
      <c r="B29" s="28">
        <f>SUM(E12:E15)</f>
        <v>431572</v>
      </c>
      <c r="C29" s="8">
        <f>SUM(G12:G15)</f>
        <v>181260.24</v>
      </c>
      <c r="D29" s="44">
        <f t="shared" si="1"/>
        <v>0.30381058013664725</v>
      </c>
    </row>
    <row r="30" spans="1:7" x14ac:dyDescent="0.25">
      <c r="A30" s="6" t="s">
        <v>24</v>
      </c>
      <c r="B30" s="28">
        <f>SUM(E16:E19)</f>
        <v>146483</v>
      </c>
      <c r="C30" s="8">
        <f>SUM(G16:G19)</f>
        <v>61522.86</v>
      </c>
      <c r="D30" s="44">
        <f t="shared" si="1"/>
        <v>0.10311856471262384</v>
      </c>
    </row>
    <row r="31" spans="1:7" x14ac:dyDescent="0.25">
      <c r="A31" s="6" t="s">
        <v>14</v>
      </c>
      <c r="B31" s="28">
        <f>SUM(E20:E23)</f>
        <v>516421.95238095237</v>
      </c>
      <c r="C31" s="8">
        <f>SUM(G20:G23)</f>
        <v>216897.22</v>
      </c>
      <c r="D31" s="44">
        <f t="shared" si="1"/>
        <v>0.363541779698769</v>
      </c>
    </row>
    <row r="32" spans="1:7" x14ac:dyDescent="0.25">
      <c r="A32" s="12" t="s">
        <v>9</v>
      </c>
      <c r="B32" s="29">
        <f>SUM(B27:B31)</f>
        <v>1420529.857142857</v>
      </c>
      <c r="C32" s="13">
        <f>SUM(C27:C31)</f>
        <v>596622.53999999992</v>
      </c>
      <c r="D32" s="41">
        <f>SUM(D27:D31)</f>
        <v>1</v>
      </c>
    </row>
  </sheetData>
  <autoFilter ref="A3:G3" xr:uid="{00000000-0009-0000-0000-000006000000}">
    <sortState xmlns:xlrd2="http://schemas.microsoft.com/office/spreadsheetml/2017/richdata2" ref="A4:G24">
      <sortCondition ref="A3"/>
    </sortState>
  </autoFilter>
  <pageMargins left="0.7" right="0.7" top="0.75" bottom="0.75" header="0.3" footer="0.3"/>
  <pageSetup scale="85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5"/>
  <sheetViews>
    <sheetView workbookViewId="0">
      <selection activeCell="G37" sqref="G37"/>
    </sheetView>
  </sheetViews>
  <sheetFormatPr defaultRowHeight="15" x14ac:dyDescent="0.25"/>
  <cols>
    <col min="1" max="1" width="18" customWidth="1"/>
    <col min="2" max="2" width="18.140625" customWidth="1"/>
    <col min="3" max="3" width="19.5703125" customWidth="1"/>
    <col min="4" max="4" width="11.85546875" customWidth="1"/>
    <col min="5" max="5" width="14.7109375" customWidth="1"/>
    <col min="7" max="7" width="21" customWidth="1"/>
  </cols>
  <sheetData>
    <row r="1" spans="1:7" x14ac:dyDescent="0.25">
      <c r="A1" s="1" t="s">
        <v>48</v>
      </c>
    </row>
    <row r="3" spans="1:7" x14ac:dyDescent="0.25">
      <c r="A3" s="9" t="s">
        <v>0</v>
      </c>
      <c r="B3" s="9" t="s">
        <v>7</v>
      </c>
      <c r="C3" s="9" t="s">
        <v>15</v>
      </c>
      <c r="D3" s="9" t="s">
        <v>11</v>
      </c>
      <c r="E3" s="9" t="s">
        <v>4</v>
      </c>
      <c r="F3" s="9" t="s">
        <v>1</v>
      </c>
      <c r="G3" s="9" t="s">
        <v>2</v>
      </c>
    </row>
    <row r="4" spans="1:7" x14ac:dyDescent="0.25">
      <c r="A4" s="6" t="s">
        <v>12</v>
      </c>
      <c r="B4" s="20">
        <v>41233</v>
      </c>
      <c r="C4" s="6" t="s">
        <v>47</v>
      </c>
      <c r="D4" s="6" t="s">
        <v>10</v>
      </c>
      <c r="E4" s="28">
        <f t="shared" ref="E4:E25" si="0">G4/F4</f>
        <v>47327</v>
      </c>
      <c r="F4" s="8">
        <v>0.49</v>
      </c>
      <c r="G4" s="8">
        <v>23190.23</v>
      </c>
    </row>
    <row r="5" spans="1:7" x14ac:dyDescent="0.25">
      <c r="A5" s="6" t="s">
        <v>12</v>
      </c>
      <c r="B5" s="20">
        <v>41317</v>
      </c>
      <c r="C5" s="6" t="s">
        <v>47</v>
      </c>
      <c r="D5" s="6" t="s">
        <v>13</v>
      </c>
      <c r="E5" s="28">
        <f t="shared" si="0"/>
        <v>50573</v>
      </c>
      <c r="F5" s="8">
        <v>0.49</v>
      </c>
      <c r="G5" s="8">
        <v>24780.77</v>
      </c>
    </row>
    <row r="6" spans="1:7" x14ac:dyDescent="0.25">
      <c r="A6" s="6" t="s">
        <v>12</v>
      </c>
      <c r="B6" s="7">
        <v>41521</v>
      </c>
      <c r="C6" s="6" t="s">
        <v>47</v>
      </c>
      <c r="D6" s="6" t="s">
        <v>49</v>
      </c>
      <c r="E6" s="28">
        <f t="shared" si="0"/>
        <v>92594</v>
      </c>
      <c r="F6" s="8">
        <v>0.49</v>
      </c>
      <c r="G6" s="8">
        <v>45371.06</v>
      </c>
    </row>
    <row r="7" spans="1:7" x14ac:dyDescent="0.25">
      <c r="A7" s="6" t="s">
        <v>5</v>
      </c>
      <c r="B7" s="20">
        <v>41214</v>
      </c>
      <c r="C7" s="6" t="s">
        <v>47</v>
      </c>
      <c r="D7" s="6" t="s">
        <v>10</v>
      </c>
      <c r="E7" s="28">
        <f t="shared" si="0"/>
        <v>47775</v>
      </c>
      <c r="F7" s="8">
        <v>0.49</v>
      </c>
      <c r="G7" s="8">
        <v>23409.75</v>
      </c>
    </row>
    <row r="8" spans="1:7" x14ac:dyDescent="0.25">
      <c r="A8" s="6" t="s">
        <v>5</v>
      </c>
      <c r="B8" s="20">
        <v>41304</v>
      </c>
      <c r="C8" s="6" t="s">
        <v>47</v>
      </c>
      <c r="D8" s="6" t="s">
        <v>13</v>
      </c>
      <c r="E8" s="28">
        <f t="shared" si="0"/>
        <v>46011</v>
      </c>
      <c r="F8" s="8">
        <v>0.49</v>
      </c>
      <c r="G8" s="8">
        <v>22545.39</v>
      </c>
    </row>
    <row r="9" spans="1:7" x14ac:dyDescent="0.25">
      <c r="A9" s="6" t="s">
        <v>5</v>
      </c>
      <c r="B9" s="20">
        <v>41422</v>
      </c>
      <c r="C9" s="6" t="s">
        <v>47</v>
      </c>
      <c r="D9" s="6" t="s">
        <v>17</v>
      </c>
      <c r="E9" s="28">
        <f t="shared" si="0"/>
        <v>47957.755102040814</v>
      </c>
      <c r="F9" s="8">
        <v>0.49</v>
      </c>
      <c r="G9" s="8">
        <v>23499.3</v>
      </c>
    </row>
    <row r="10" spans="1:7" x14ac:dyDescent="0.25">
      <c r="A10" s="6" t="s">
        <v>5</v>
      </c>
      <c r="B10" s="7">
        <v>41506</v>
      </c>
      <c r="C10" s="6" t="s">
        <v>47</v>
      </c>
      <c r="D10" s="6" t="s">
        <v>18</v>
      </c>
      <c r="E10" s="28">
        <f t="shared" si="0"/>
        <v>45270.428571428572</v>
      </c>
      <c r="F10" s="8">
        <v>0.49</v>
      </c>
      <c r="G10" s="8">
        <v>22182.51</v>
      </c>
    </row>
    <row r="11" spans="1:7" x14ac:dyDescent="0.25">
      <c r="A11" s="6" t="s">
        <v>39</v>
      </c>
      <c r="B11" s="20">
        <v>41355</v>
      </c>
      <c r="C11" s="6" t="s">
        <v>47</v>
      </c>
      <c r="D11" s="6" t="s">
        <v>13</v>
      </c>
      <c r="E11" s="28">
        <f t="shared" si="0"/>
        <v>22641</v>
      </c>
      <c r="F11" s="8">
        <v>0.49</v>
      </c>
      <c r="G11" s="8">
        <v>11094.09</v>
      </c>
    </row>
    <row r="12" spans="1:7" x14ac:dyDescent="0.25">
      <c r="A12" s="6" t="s">
        <v>39</v>
      </c>
      <c r="B12" s="20">
        <v>41436</v>
      </c>
      <c r="C12" s="6" t="s">
        <v>47</v>
      </c>
      <c r="D12" s="6" t="s">
        <v>17</v>
      </c>
      <c r="E12" s="28">
        <f t="shared" si="0"/>
        <v>21098</v>
      </c>
      <c r="F12" s="8">
        <v>0.49</v>
      </c>
      <c r="G12" s="8">
        <v>10338.02</v>
      </c>
    </row>
    <row r="13" spans="1:7" x14ac:dyDescent="0.25">
      <c r="A13" s="6" t="s">
        <v>39</v>
      </c>
      <c r="B13" s="7">
        <v>41528</v>
      </c>
      <c r="C13" s="6" t="s">
        <v>47</v>
      </c>
      <c r="D13" s="6" t="s">
        <v>18</v>
      </c>
      <c r="E13" s="28">
        <f t="shared" si="0"/>
        <v>21927</v>
      </c>
      <c r="F13" s="8">
        <v>0.49</v>
      </c>
      <c r="G13" s="8">
        <f>10338.02+406.21</f>
        <v>10744.23</v>
      </c>
    </row>
    <row r="14" spans="1:7" x14ac:dyDescent="0.25">
      <c r="A14" s="6" t="s">
        <v>8</v>
      </c>
      <c r="B14" s="20">
        <v>41241</v>
      </c>
      <c r="C14" s="6" t="s">
        <v>47</v>
      </c>
      <c r="D14" s="6" t="s">
        <v>10</v>
      </c>
      <c r="E14" s="28">
        <f t="shared" si="0"/>
        <v>123965</v>
      </c>
      <c r="F14" s="8">
        <v>0.49</v>
      </c>
      <c r="G14" s="8">
        <v>60742.85</v>
      </c>
    </row>
    <row r="15" spans="1:7" x14ac:dyDescent="0.25">
      <c r="A15" s="6" t="s">
        <v>8</v>
      </c>
      <c r="B15" s="20">
        <v>41354</v>
      </c>
      <c r="C15" s="6" t="s">
        <v>47</v>
      </c>
      <c r="D15" s="6" t="s">
        <v>13</v>
      </c>
      <c r="E15" s="28">
        <f t="shared" si="0"/>
        <v>130947</v>
      </c>
      <c r="F15" s="8">
        <v>0.49</v>
      </c>
      <c r="G15" s="8">
        <v>64164.03</v>
      </c>
    </row>
    <row r="16" spans="1:7" x14ac:dyDescent="0.25">
      <c r="A16" s="6" t="s">
        <v>8</v>
      </c>
      <c r="B16" s="7">
        <v>41457</v>
      </c>
      <c r="C16" s="6" t="s">
        <v>47</v>
      </c>
      <c r="D16" s="6" t="s">
        <v>17</v>
      </c>
      <c r="E16" s="28">
        <f t="shared" si="0"/>
        <v>119337</v>
      </c>
      <c r="F16" s="8">
        <v>0.49</v>
      </c>
      <c r="G16" s="8">
        <v>58475.13</v>
      </c>
    </row>
    <row r="17" spans="1:7" x14ac:dyDescent="0.25">
      <c r="A17" s="6" t="s">
        <v>8</v>
      </c>
      <c r="B17" s="7">
        <v>41534</v>
      </c>
      <c r="C17" s="6" t="s">
        <v>47</v>
      </c>
      <c r="D17" s="6" t="s">
        <v>18</v>
      </c>
      <c r="E17" s="28">
        <f t="shared" si="0"/>
        <v>122218</v>
      </c>
      <c r="F17" s="8">
        <v>0.49</v>
      </c>
      <c r="G17" s="8">
        <v>59886.82</v>
      </c>
    </row>
    <row r="18" spans="1:7" x14ac:dyDescent="0.25">
      <c r="A18" s="6" t="s">
        <v>24</v>
      </c>
      <c r="B18" s="20">
        <v>41242</v>
      </c>
      <c r="C18" s="6" t="s">
        <v>47</v>
      </c>
      <c r="D18" s="6" t="s">
        <v>10</v>
      </c>
      <c r="E18" s="28">
        <f t="shared" si="0"/>
        <v>42274</v>
      </c>
      <c r="F18" s="8">
        <v>0.49</v>
      </c>
      <c r="G18" s="8">
        <v>20714.259999999998</v>
      </c>
    </row>
    <row r="19" spans="1:7" x14ac:dyDescent="0.25">
      <c r="A19" s="6" t="s">
        <v>24</v>
      </c>
      <c r="B19" s="20">
        <v>41334</v>
      </c>
      <c r="C19" s="6" t="s">
        <v>47</v>
      </c>
      <c r="D19" s="6" t="s">
        <v>13</v>
      </c>
      <c r="E19" s="28">
        <f t="shared" si="0"/>
        <v>44247</v>
      </c>
      <c r="F19" s="8">
        <v>0.49</v>
      </c>
      <c r="G19" s="8">
        <v>21681.03</v>
      </c>
    </row>
    <row r="20" spans="1:7" x14ac:dyDescent="0.25">
      <c r="A20" s="6" t="s">
        <v>24</v>
      </c>
      <c r="B20" s="20">
        <v>41435</v>
      </c>
      <c r="C20" s="6" t="s">
        <v>47</v>
      </c>
      <c r="D20" s="6" t="s">
        <v>17</v>
      </c>
      <c r="E20" s="28">
        <f t="shared" si="0"/>
        <v>40785.000000000007</v>
      </c>
      <c r="F20" s="8">
        <v>0.49</v>
      </c>
      <c r="G20" s="8">
        <v>19984.650000000001</v>
      </c>
    </row>
    <row r="21" spans="1:7" x14ac:dyDescent="0.25">
      <c r="A21" s="6" t="s">
        <v>24</v>
      </c>
      <c r="B21" s="7">
        <v>41530</v>
      </c>
      <c r="C21" s="6" t="s">
        <v>47</v>
      </c>
      <c r="D21" s="6" t="s">
        <v>18</v>
      </c>
      <c r="E21" s="28">
        <f t="shared" si="0"/>
        <v>44420</v>
      </c>
      <c r="F21" s="8">
        <v>0.49</v>
      </c>
      <c r="G21" s="8">
        <v>21765.8</v>
      </c>
    </row>
    <row r="22" spans="1:7" x14ac:dyDescent="0.25">
      <c r="A22" s="7" t="s">
        <v>14</v>
      </c>
      <c r="B22" s="20">
        <v>41232</v>
      </c>
      <c r="C22" s="6" t="s">
        <v>47</v>
      </c>
      <c r="D22" s="6" t="s">
        <v>10</v>
      </c>
      <c r="E22" s="28">
        <f t="shared" si="0"/>
        <v>154919</v>
      </c>
      <c r="F22" s="8">
        <v>0.49</v>
      </c>
      <c r="G22" s="8">
        <v>75910.31</v>
      </c>
    </row>
    <row r="23" spans="1:7" x14ac:dyDescent="0.25">
      <c r="A23" s="6" t="s">
        <v>14</v>
      </c>
      <c r="B23" s="20">
        <v>41316</v>
      </c>
      <c r="C23" s="6" t="s">
        <v>47</v>
      </c>
      <c r="D23" s="6" t="s">
        <v>13</v>
      </c>
      <c r="E23" s="28">
        <f t="shared" si="0"/>
        <v>153604.00000000003</v>
      </c>
      <c r="F23" s="8">
        <v>0.49</v>
      </c>
      <c r="G23" s="8">
        <v>75265.960000000006</v>
      </c>
    </row>
    <row r="24" spans="1:7" x14ac:dyDescent="0.25">
      <c r="A24" s="6" t="s">
        <v>14</v>
      </c>
      <c r="B24" s="20">
        <v>41435</v>
      </c>
      <c r="C24" s="6" t="s">
        <v>47</v>
      </c>
      <c r="D24" s="6" t="s">
        <v>17</v>
      </c>
      <c r="E24" s="28">
        <f t="shared" si="0"/>
        <v>132426</v>
      </c>
      <c r="F24" s="8">
        <v>0.49</v>
      </c>
      <c r="G24" s="8">
        <v>64888.74</v>
      </c>
    </row>
    <row r="25" spans="1:7" x14ac:dyDescent="0.25">
      <c r="A25" s="6" t="s">
        <v>14</v>
      </c>
      <c r="B25" s="7">
        <v>41522</v>
      </c>
      <c r="C25" s="6" t="s">
        <v>47</v>
      </c>
      <c r="D25" s="6" t="s">
        <v>18</v>
      </c>
      <c r="E25" s="28">
        <f t="shared" si="0"/>
        <v>140869</v>
      </c>
      <c r="F25" s="8">
        <v>0.49</v>
      </c>
      <c r="G25" s="8">
        <v>69025.81</v>
      </c>
    </row>
    <row r="26" spans="1:7" x14ac:dyDescent="0.25">
      <c r="A26" s="17"/>
      <c r="B26" s="17"/>
      <c r="C26" s="17"/>
      <c r="D26" s="17"/>
      <c r="E26" s="29">
        <f>SUM(E4:E25)</f>
        <v>1693185.1836734693</v>
      </c>
      <c r="F26" s="8">
        <v>0.49</v>
      </c>
      <c r="G26" s="13">
        <f>SUM(G4:G25)</f>
        <v>829660.74</v>
      </c>
    </row>
    <row r="28" spans="1:7" x14ac:dyDescent="0.25">
      <c r="A28" s="9" t="s">
        <v>50</v>
      </c>
      <c r="B28" s="10" t="s">
        <v>20</v>
      </c>
      <c r="C28" s="9" t="s">
        <v>22</v>
      </c>
      <c r="D28" s="9" t="s">
        <v>44</v>
      </c>
    </row>
    <row r="29" spans="1:7" x14ac:dyDescent="0.25">
      <c r="A29" s="6" t="s">
        <v>12</v>
      </c>
      <c r="B29" s="28">
        <f>SUM(E4:E6)</f>
        <v>190494</v>
      </c>
      <c r="C29" s="8">
        <f>SUM(G4:G6)</f>
        <v>93342.06</v>
      </c>
      <c r="D29" s="14">
        <f>B29/$B$35</f>
        <v>0.11250629986420715</v>
      </c>
    </row>
    <row r="30" spans="1:7" x14ac:dyDescent="0.25">
      <c r="A30" s="6" t="s">
        <v>5</v>
      </c>
      <c r="B30" s="28">
        <f>SUM(E7:E10)</f>
        <v>187014.18367346941</v>
      </c>
      <c r="C30" s="8">
        <f>SUM(G7:G10)</f>
        <v>91636.95</v>
      </c>
      <c r="D30" s="14">
        <f t="shared" ref="D30:D34" si="1">B30/$B$35</f>
        <v>0.11045111041411941</v>
      </c>
    </row>
    <row r="31" spans="1:7" x14ac:dyDescent="0.25">
      <c r="A31" s="6" t="s">
        <v>39</v>
      </c>
      <c r="B31" s="28">
        <f>SUM(E11:E13)</f>
        <v>65666</v>
      </c>
      <c r="C31" s="8">
        <f>SUM(G11:G13)</f>
        <v>32176.34</v>
      </c>
      <c r="D31" s="14">
        <f t="shared" si="1"/>
        <v>3.8782526939867015E-2</v>
      </c>
    </row>
    <row r="32" spans="1:7" x14ac:dyDescent="0.25">
      <c r="A32" s="6" t="s">
        <v>8</v>
      </c>
      <c r="B32" s="28">
        <f>SUM(E14:E17)</f>
        <v>496467</v>
      </c>
      <c r="C32" s="8">
        <f>SUM(G14:G17)</f>
        <v>243268.83000000002</v>
      </c>
      <c r="D32" s="14">
        <f t="shared" si="1"/>
        <v>0.29321482658080217</v>
      </c>
    </row>
    <row r="33" spans="1:4" x14ac:dyDescent="0.25">
      <c r="A33" s="6" t="s">
        <v>24</v>
      </c>
      <c r="B33" s="28">
        <f>SUM(E18:E21)</f>
        <v>171726</v>
      </c>
      <c r="C33" s="8">
        <f>SUM(G18:G21)</f>
        <v>84145.739999999991</v>
      </c>
      <c r="D33" s="14">
        <f t="shared" si="1"/>
        <v>0.10142186552059822</v>
      </c>
    </row>
    <row r="34" spans="1:4" x14ac:dyDescent="0.25">
      <c r="A34" s="6" t="s">
        <v>14</v>
      </c>
      <c r="B34" s="28">
        <f>SUM(E22:E25)</f>
        <v>581818</v>
      </c>
      <c r="C34" s="8">
        <f>SUM(G22:G25)</f>
        <v>285090.82</v>
      </c>
      <c r="D34" s="14">
        <f t="shared" si="1"/>
        <v>0.34362337068040605</v>
      </c>
    </row>
    <row r="35" spans="1:4" x14ac:dyDescent="0.25">
      <c r="A35" s="12" t="s">
        <v>9</v>
      </c>
      <c r="B35" s="29">
        <f>SUM(B29:B34)</f>
        <v>1693185.1836734693</v>
      </c>
      <c r="C35" s="13">
        <f>SUM(C29:C34)</f>
        <v>829660.74</v>
      </c>
      <c r="D35" s="41">
        <f>SUM(D29:D34)</f>
        <v>1</v>
      </c>
    </row>
  </sheetData>
  <autoFilter ref="A3:G3" xr:uid="{00000000-0009-0000-0000-000007000000}">
    <sortState xmlns:xlrd2="http://schemas.microsoft.com/office/spreadsheetml/2017/richdata2" ref="A4:G26">
      <sortCondition ref="A3"/>
    </sortState>
  </autoFilter>
  <pageMargins left="0.7" right="0.7" top="0.75" bottom="0.75" header="0.3" footer="0.3"/>
  <pageSetup scale="80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1"/>
  <sheetViews>
    <sheetView topLeftCell="A22" workbookViewId="0">
      <selection activeCell="D42" sqref="D42:D50"/>
    </sheetView>
  </sheetViews>
  <sheetFormatPr defaultRowHeight="15" x14ac:dyDescent="0.25"/>
  <cols>
    <col min="1" max="1" width="23.28515625" customWidth="1"/>
    <col min="2" max="2" width="12.85546875" customWidth="1"/>
    <col min="3" max="3" width="14.85546875" customWidth="1"/>
    <col min="4" max="4" width="11.42578125" customWidth="1"/>
    <col min="5" max="5" width="12.85546875" customWidth="1"/>
    <col min="7" max="7" width="19.42578125" customWidth="1"/>
  </cols>
  <sheetData>
    <row r="1" spans="1:7" x14ac:dyDescent="0.25">
      <c r="A1" s="1" t="s">
        <v>51</v>
      </c>
    </row>
    <row r="3" spans="1:7" x14ac:dyDescent="0.25">
      <c r="A3" s="9" t="s">
        <v>0</v>
      </c>
      <c r="B3" s="9" t="s">
        <v>7</v>
      </c>
      <c r="C3" s="9" t="s">
        <v>15</v>
      </c>
      <c r="D3" s="9" t="s">
        <v>11</v>
      </c>
      <c r="E3" s="9" t="s">
        <v>4</v>
      </c>
      <c r="F3" s="9" t="s">
        <v>1</v>
      </c>
      <c r="G3" s="9" t="s">
        <v>2</v>
      </c>
    </row>
    <row r="4" spans="1:7" x14ac:dyDescent="0.25">
      <c r="A4" s="6" t="s">
        <v>56</v>
      </c>
      <c r="B4" s="20">
        <v>41758</v>
      </c>
      <c r="C4" s="6" t="s">
        <v>53</v>
      </c>
      <c r="D4" s="6" t="s">
        <v>57</v>
      </c>
      <c r="E4" s="28">
        <f t="shared" ref="E4:E38" si="0">G4/F4</f>
        <v>31051</v>
      </c>
      <c r="F4" s="8">
        <v>0.49</v>
      </c>
      <c r="G4" s="8">
        <v>15214.99</v>
      </c>
    </row>
    <row r="5" spans="1:7" x14ac:dyDescent="0.25">
      <c r="A5" s="6" t="s">
        <v>56</v>
      </c>
      <c r="B5" s="20">
        <v>41828</v>
      </c>
      <c r="C5" s="6" t="s">
        <v>53</v>
      </c>
      <c r="D5" s="6" t="s">
        <v>17</v>
      </c>
      <c r="E5" s="28">
        <f t="shared" si="0"/>
        <v>11783.632653061224</v>
      </c>
      <c r="F5" s="8">
        <v>0.49</v>
      </c>
      <c r="G5" s="8">
        <v>5773.98</v>
      </c>
    </row>
    <row r="6" spans="1:7" x14ac:dyDescent="0.25">
      <c r="A6" s="6" t="s">
        <v>56</v>
      </c>
      <c r="B6" s="20">
        <v>41855</v>
      </c>
      <c r="C6" s="6" t="s">
        <v>53</v>
      </c>
      <c r="D6" s="6" t="s">
        <v>18</v>
      </c>
      <c r="E6" s="28">
        <f t="shared" si="0"/>
        <v>13171</v>
      </c>
      <c r="F6" s="8">
        <v>0.49</v>
      </c>
      <c r="G6" s="8">
        <v>6453.79</v>
      </c>
    </row>
    <row r="7" spans="1:7" x14ac:dyDescent="0.25">
      <c r="A7" s="6" t="s">
        <v>12</v>
      </c>
      <c r="B7" s="20">
        <v>41619</v>
      </c>
      <c r="C7" s="6" t="s">
        <v>53</v>
      </c>
      <c r="D7" s="6" t="s">
        <v>10</v>
      </c>
      <c r="E7" s="28">
        <f t="shared" si="0"/>
        <v>45974</v>
      </c>
      <c r="F7" s="8">
        <v>0.49</v>
      </c>
      <c r="G7" s="8">
        <v>22527.26</v>
      </c>
    </row>
    <row r="8" spans="1:7" x14ac:dyDescent="0.25">
      <c r="A8" s="6" t="s">
        <v>12</v>
      </c>
      <c r="B8" s="20">
        <v>41744</v>
      </c>
      <c r="C8" s="6" t="s">
        <v>53</v>
      </c>
      <c r="D8" s="6" t="s">
        <v>13</v>
      </c>
      <c r="E8" s="28">
        <f t="shared" si="0"/>
        <v>36055</v>
      </c>
      <c r="F8" s="8">
        <v>0.49</v>
      </c>
      <c r="G8" s="8">
        <v>17666.95</v>
      </c>
    </row>
    <row r="9" spans="1:7" x14ac:dyDescent="0.25">
      <c r="A9" s="6" t="s">
        <v>12</v>
      </c>
      <c r="B9" s="20">
        <v>41823</v>
      </c>
      <c r="C9" s="6" t="s">
        <v>53</v>
      </c>
      <c r="D9" s="6" t="s">
        <v>17</v>
      </c>
      <c r="E9" s="28">
        <f t="shared" si="0"/>
        <v>32008</v>
      </c>
      <c r="F9" s="8">
        <v>0.49</v>
      </c>
      <c r="G9" s="8">
        <v>15683.92</v>
      </c>
    </row>
    <row r="10" spans="1:7" x14ac:dyDescent="0.25">
      <c r="A10" s="6" t="s">
        <v>12</v>
      </c>
      <c r="B10" s="20">
        <v>41858</v>
      </c>
      <c r="C10" s="6" t="s">
        <v>53</v>
      </c>
      <c r="D10" s="6" t="s">
        <v>18</v>
      </c>
      <c r="E10" s="28">
        <f t="shared" si="0"/>
        <v>36716.959183673476</v>
      </c>
      <c r="F10" s="8">
        <v>0.49</v>
      </c>
      <c r="G10" s="8">
        <v>17991.310000000001</v>
      </c>
    </row>
    <row r="11" spans="1:7" x14ac:dyDescent="0.25">
      <c r="A11" s="6" t="s">
        <v>5</v>
      </c>
      <c r="B11" s="20">
        <v>41600</v>
      </c>
      <c r="C11" s="6" t="s">
        <v>53</v>
      </c>
      <c r="D11" s="6" t="s">
        <v>10</v>
      </c>
      <c r="E11" s="28">
        <f t="shared" si="0"/>
        <v>47542.000000000007</v>
      </c>
      <c r="F11" s="8">
        <v>0.49</v>
      </c>
      <c r="G11" s="8">
        <v>23295.58</v>
      </c>
    </row>
    <row r="12" spans="1:7" x14ac:dyDescent="0.25">
      <c r="A12" s="6" t="s">
        <v>5</v>
      </c>
      <c r="B12" s="20">
        <v>41719</v>
      </c>
      <c r="C12" s="6" t="s">
        <v>53</v>
      </c>
      <c r="D12" s="6" t="s">
        <v>13</v>
      </c>
      <c r="E12" s="28">
        <f t="shared" si="0"/>
        <v>39634.081632653062</v>
      </c>
      <c r="F12" s="8">
        <v>0.49</v>
      </c>
      <c r="G12" s="8">
        <v>19420.7</v>
      </c>
    </row>
    <row r="13" spans="1:7" x14ac:dyDescent="0.25">
      <c r="A13" s="6" t="s">
        <v>5</v>
      </c>
      <c r="B13" s="20">
        <v>41802</v>
      </c>
      <c r="C13" s="6" t="s">
        <v>53</v>
      </c>
      <c r="D13" s="6" t="s">
        <v>17</v>
      </c>
      <c r="E13" s="28">
        <f t="shared" si="0"/>
        <v>34871</v>
      </c>
      <c r="F13" s="8">
        <v>0.49</v>
      </c>
      <c r="G13" s="8">
        <v>17086.79</v>
      </c>
    </row>
    <row r="14" spans="1:7" x14ac:dyDescent="0.25">
      <c r="A14" s="6" t="s">
        <v>5</v>
      </c>
      <c r="B14" s="20">
        <v>41857</v>
      </c>
      <c r="C14" s="6" t="s">
        <v>53</v>
      </c>
      <c r="D14" s="6" t="s">
        <v>18</v>
      </c>
      <c r="E14" s="28">
        <f t="shared" si="0"/>
        <v>37414</v>
      </c>
      <c r="F14" s="8">
        <v>0.49</v>
      </c>
      <c r="G14" s="8">
        <v>18332.86</v>
      </c>
    </row>
    <row r="15" spans="1:7" x14ac:dyDescent="0.25">
      <c r="A15" s="6" t="s">
        <v>55</v>
      </c>
      <c r="B15" s="20">
        <v>41668</v>
      </c>
      <c r="C15" s="6" t="s">
        <v>53</v>
      </c>
      <c r="D15" s="6" t="s">
        <v>10</v>
      </c>
      <c r="E15" s="28">
        <f t="shared" si="0"/>
        <v>11592</v>
      </c>
      <c r="F15" s="8">
        <v>0.49</v>
      </c>
      <c r="G15" s="8">
        <v>5680.08</v>
      </c>
    </row>
    <row r="16" spans="1:7" x14ac:dyDescent="0.25">
      <c r="A16" s="6" t="s">
        <v>55</v>
      </c>
      <c r="B16" s="20">
        <v>41752</v>
      </c>
      <c r="C16" s="6" t="s">
        <v>53</v>
      </c>
      <c r="D16" s="6" t="s">
        <v>13</v>
      </c>
      <c r="E16" s="28">
        <f t="shared" si="0"/>
        <v>9393</v>
      </c>
      <c r="F16" s="8">
        <v>0.49</v>
      </c>
      <c r="G16" s="8">
        <v>4602.57</v>
      </c>
    </row>
    <row r="17" spans="1:7" x14ac:dyDescent="0.25">
      <c r="A17" s="7" t="s">
        <v>55</v>
      </c>
      <c r="B17" s="20">
        <v>41823</v>
      </c>
      <c r="C17" s="6" t="s">
        <v>53</v>
      </c>
      <c r="D17" s="6" t="s">
        <v>17</v>
      </c>
      <c r="E17" s="28">
        <f t="shared" si="0"/>
        <v>3087.0000000000005</v>
      </c>
      <c r="F17" s="8">
        <v>0.49</v>
      </c>
      <c r="G17" s="8">
        <v>1512.63</v>
      </c>
    </row>
    <row r="18" spans="1:7" x14ac:dyDescent="0.25">
      <c r="A18" s="6" t="s">
        <v>55</v>
      </c>
      <c r="B18" s="20">
        <v>41877</v>
      </c>
      <c r="C18" s="6" t="s">
        <v>53</v>
      </c>
      <c r="D18" s="6" t="s">
        <v>18</v>
      </c>
      <c r="E18" s="28">
        <f t="shared" si="0"/>
        <v>9686</v>
      </c>
      <c r="F18" s="8">
        <v>0.49</v>
      </c>
      <c r="G18" s="8">
        <v>4746.1400000000003</v>
      </c>
    </row>
    <row r="19" spans="1:7" x14ac:dyDescent="0.25">
      <c r="A19" s="6" t="s">
        <v>39</v>
      </c>
      <c r="B19" s="20">
        <v>41631</v>
      </c>
      <c r="C19" s="6" t="s">
        <v>53</v>
      </c>
      <c r="D19" s="6" t="s">
        <v>10</v>
      </c>
      <c r="E19" s="28">
        <f t="shared" si="0"/>
        <v>19687</v>
      </c>
      <c r="F19" s="8">
        <v>0.49</v>
      </c>
      <c r="G19" s="8">
        <v>9646.6299999999992</v>
      </c>
    </row>
    <row r="20" spans="1:7" x14ac:dyDescent="0.25">
      <c r="A20" s="6" t="s">
        <v>39</v>
      </c>
      <c r="B20" s="20">
        <v>41746</v>
      </c>
      <c r="C20" s="6" t="s">
        <v>53</v>
      </c>
      <c r="D20" s="6" t="s">
        <v>13</v>
      </c>
      <c r="E20" s="28">
        <f t="shared" si="0"/>
        <v>15452</v>
      </c>
      <c r="F20" s="8">
        <v>0.49</v>
      </c>
      <c r="G20" s="8">
        <v>7571.48</v>
      </c>
    </row>
    <row r="21" spans="1:7" x14ac:dyDescent="0.25">
      <c r="A21" s="6" t="s">
        <v>39</v>
      </c>
      <c r="B21" s="20">
        <v>41823</v>
      </c>
      <c r="C21" s="6" t="s">
        <v>53</v>
      </c>
      <c r="D21" s="6" t="s">
        <v>17</v>
      </c>
      <c r="E21" s="28">
        <f t="shared" si="0"/>
        <v>13891</v>
      </c>
      <c r="F21" s="8">
        <v>0.49</v>
      </c>
      <c r="G21" s="8">
        <v>6806.59</v>
      </c>
    </row>
    <row r="22" spans="1:7" x14ac:dyDescent="0.25">
      <c r="A22" s="6" t="s">
        <v>39</v>
      </c>
      <c r="B22" s="20">
        <v>41849</v>
      </c>
      <c r="C22" s="6" t="s">
        <v>53</v>
      </c>
      <c r="D22" s="6" t="s">
        <v>18</v>
      </c>
      <c r="E22" s="28">
        <f t="shared" si="0"/>
        <v>15354</v>
      </c>
      <c r="F22" s="8">
        <v>0.49</v>
      </c>
      <c r="G22" s="8">
        <v>7523.46</v>
      </c>
    </row>
    <row r="23" spans="1:7" x14ac:dyDescent="0.25">
      <c r="A23" s="6" t="s">
        <v>8</v>
      </c>
      <c r="B23" s="20">
        <v>41627</v>
      </c>
      <c r="C23" s="6" t="s">
        <v>53</v>
      </c>
      <c r="D23" s="6" t="s">
        <v>10</v>
      </c>
      <c r="E23" s="28">
        <f t="shared" si="0"/>
        <v>115193</v>
      </c>
      <c r="F23" s="8">
        <v>0.49</v>
      </c>
      <c r="G23" s="8">
        <v>56444.57</v>
      </c>
    </row>
    <row r="24" spans="1:7" x14ac:dyDescent="0.25">
      <c r="A24" s="6" t="s">
        <v>8</v>
      </c>
      <c r="B24" s="20">
        <v>41759</v>
      </c>
      <c r="C24" s="6" t="s">
        <v>53</v>
      </c>
      <c r="D24" s="6" t="s">
        <v>13</v>
      </c>
      <c r="E24" s="28">
        <f t="shared" si="0"/>
        <v>96885</v>
      </c>
      <c r="F24" s="8">
        <v>0.49</v>
      </c>
      <c r="G24" s="8">
        <v>47473.65</v>
      </c>
    </row>
    <row r="25" spans="1:7" x14ac:dyDescent="0.25">
      <c r="A25" s="6" t="s">
        <v>8</v>
      </c>
      <c r="B25" s="20">
        <v>41838</v>
      </c>
      <c r="C25" s="6" t="s">
        <v>53</v>
      </c>
      <c r="D25" s="6" t="s">
        <v>17</v>
      </c>
      <c r="E25" s="28">
        <f t="shared" si="0"/>
        <v>83332</v>
      </c>
      <c r="F25" s="8">
        <v>0.49</v>
      </c>
      <c r="G25" s="8">
        <v>40832.68</v>
      </c>
    </row>
    <row r="26" spans="1:7" x14ac:dyDescent="0.25">
      <c r="A26" s="6" t="s">
        <v>8</v>
      </c>
      <c r="B26" s="20">
        <v>41857</v>
      </c>
      <c r="C26" s="6" t="s">
        <v>53</v>
      </c>
      <c r="D26" s="6" t="s">
        <v>18</v>
      </c>
      <c r="E26" s="28">
        <f t="shared" si="0"/>
        <v>91953</v>
      </c>
      <c r="F26" s="8">
        <v>0.49</v>
      </c>
      <c r="G26" s="8">
        <v>45056.97</v>
      </c>
    </row>
    <row r="27" spans="1:7" x14ac:dyDescent="0.25">
      <c r="A27" s="6" t="s">
        <v>24</v>
      </c>
      <c r="B27" s="20">
        <v>41621</v>
      </c>
      <c r="C27" s="6" t="s">
        <v>53</v>
      </c>
      <c r="D27" s="6" t="s">
        <v>10</v>
      </c>
      <c r="E27" s="28">
        <f t="shared" si="0"/>
        <v>37568</v>
      </c>
      <c r="F27" s="8">
        <v>0.49</v>
      </c>
      <c r="G27" s="8">
        <v>18408.32</v>
      </c>
    </row>
    <row r="28" spans="1:7" x14ac:dyDescent="0.25">
      <c r="A28" s="6" t="s">
        <v>24</v>
      </c>
      <c r="B28" s="20">
        <v>41739</v>
      </c>
      <c r="C28" s="6" t="s">
        <v>53</v>
      </c>
      <c r="D28" s="6" t="s">
        <v>13</v>
      </c>
      <c r="E28" s="28">
        <f t="shared" si="0"/>
        <v>32607</v>
      </c>
      <c r="F28" s="8">
        <v>0.49</v>
      </c>
      <c r="G28" s="8">
        <v>15977.43</v>
      </c>
    </row>
    <row r="29" spans="1:7" x14ac:dyDescent="0.25">
      <c r="A29" s="6" t="s">
        <v>24</v>
      </c>
      <c r="B29" s="20">
        <v>41817</v>
      </c>
      <c r="C29" s="6" t="s">
        <v>53</v>
      </c>
      <c r="D29" s="6" t="s">
        <v>17</v>
      </c>
      <c r="E29" s="28">
        <f t="shared" si="0"/>
        <v>26818</v>
      </c>
      <c r="F29" s="8">
        <v>0.49</v>
      </c>
      <c r="G29" s="8">
        <v>13140.82</v>
      </c>
    </row>
    <row r="30" spans="1:7" x14ac:dyDescent="0.25">
      <c r="A30" s="6" t="s">
        <v>24</v>
      </c>
      <c r="B30" s="20">
        <v>41873</v>
      </c>
      <c r="C30" s="6" t="s">
        <v>53</v>
      </c>
      <c r="D30" s="6" t="s">
        <v>18</v>
      </c>
      <c r="E30" s="28">
        <f t="shared" si="0"/>
        <v>31076</v>
      </c>
      <c r="F30" s="8">
        <v>0.49</v>
      </c>
      <c r="G30" s="8">
        <v>15227.24</v>
      </c>
    </row>
    <row r="31" spans="1:7" x14ac:dyDescent="0.25">
      <c r="A31" s="6" t="s">
        <v>14</v>
      </c>
      <c r="B31" s="20">
        <v>41625</v>
      </c>
      <c r="C31" s="6" t="s">
        <v>53</v>
      </c>
      <c r="D31" s="6" t="s">
        <v>10</v>
      </c>
      <c r="E31" s="28">
        <f t="shared" si="0"/>
        <v>116106</v>
      </c>
      <c r="F31" s="8">
        <v>0.49</v>
      </c>
      <c r="G31" s="8">
        <v>56891.94</v>
      </c>
    </row>
    <row r="32" spans="1:7" x14ac:dyDescent="0.25">
      <c r="A32" s="6" t="s">
        <v>14</v>
      </c>
      <c r="B32" s="20">
        <v>41739</v>
      </c>
      <c r="C32" s="6" t="s">
        <v>53</v>
      </c>
      <c r="D32" s="6" t="s">
        <v>13</v>
      </c>
      <c r="E32" s="28">
        <f t="shared" si="0"/>
        <v>80354</v>
      </c>
      <c r="F32" s="8">
        <v>0.49</v>
      </c>
      <c r="G32" s="8">
        <v>39373.46</v>
      </c>
    </row>
    <row r="33" spans="1:7" x14ac:dyDescent="0.25">
      <c r="A33" s="6" t="s">
        <v>14</v>
      </c>
      <c r="B33" s="20">
        <v>41814</v>
      </c>
      <c r="C33" s="6" t="s">
        <v>53</v>
      </c>
      <c r="D33" s="6" t="s">
        <v>17</v>
      </c>
      <c r="E33" s="28">
        <f t="shared" si="0"/>
        <v>65361</v>
      </c>
      <c r="F33" s="8">
        <v>0.49</v>
      </c>
      <c r="G33" s="8">
        <v>32026.89</v>
      </c>
    </row>
    <row r="34" spans="1:7" x14ac:dyDescent="0.25">
      <c r="A34" s="6" t="s">
        <v>14</v>
      </c>
      <c r="B34" s="20">
        <v>41851</v>
      </c>
      <c r="C34" s="6" t="s">
        <v>53</v>
      </c>
      <c r="D34" s="6" t="s">
        <v>18</v>
      </c>
      <c r="E34" s="28">
        <f t="shared" si="0"/>
        <v>80505</v>
      </c>
      <c r="F34" s="8">
        <v>0.49</v>
      </c>
      <c r="G34" s="8">
        <v>39447.449999999997</v>
      </c>
    </row>
    <row r="35" spans="1:7" x14ac:dyDescent="0.25">
      <c r="A35" s="6" t="s">
        <v>54</v>
      </c>
      <c r="B35" s="20">
        <v>41635</v>
      </c>
      <c r="C35" s="6" t="s">
        <v>53</v>
      </c>
      <c r="D35" s="6" t="s">
        <v>10</v>
      </c>
      <c r="E35" s="28">
        <f t="shared" si="0"/>
        <v>16852</v>
      </c>
      <c r="F35" s="8">
        <v>0.49</v>
      </c>
      <c r="G35" s="8">
        <v>8257.48</v>
      </c>
    </row>
    <row r="36" spans="1:7" x14ac:dyDescent="0.25">
      <c r="A36" s="6" t="s">
        <v>54</v>
      </c>
      <c r="B36" s="20">
        <v>41761</v>
      </c>
      <c r="C36" s="6" t="s">
        <v>53</v>
      </c>
      <c r="D36" s="6" t="s">
        <v>13</v>
      </c>
      <c r="E36" s="28">
        <f t="shared" si="0"/>
        <v>11512</v>
      </c>
      <c r="F36" s="8">
        <v>0.49</v>
      </c>
      <c r="G36" s="8">
        <v>5640.88</v>
      </c>
    </row>
    <row r="37" spans="1:7" x14ac:dyDescent="0.25">
      <c r="A37" s="6" t="s">
        <v>54</v>
      </c>
      <c r="B37" s="7">
        <v>41823</v>
      </c>
      <c r="C37" s="6" t="s">
        <v>53</v>
      </c>
      <c r="D37" s="6" t="s">
        <v>17</v>
      </c>
      <c r="E37" s="28">
        <f t="shared" si="0"/>
        <v>11272</v>
      </c>
      <c r="F37" s="8">
        <v>0.49</v>
      </c>
      <c r="G37" s="8">
        <v>5523.28</v>
      </c>
    </row>
    <row r="38" spans="1:7" x14ac:dyDescent="0.25">
      <c r="A38" s="6" t="s">
        <v>54</v>
      </c>
      <c r="B38" s="20">
        <v>41837</v>
      </c>
      <c r="C38" s="6" t="s">
        <v>53</v>
      </c>
      <c r="D38" s="6" t="s">
        <v>18</v>
      </c>
      <c r="E38" s="28">
        <f t="shared" si="0"/>
        <v>13031</v>
      </c>
      <c r="F38" s="8">
        <v>0.49</v>
      </c>
      <c r="G38" s="8">
        <v>6385.19</v>
      </c>
    </row>
    <row r="39" spans="1:7" x14ac:dyDescent="0.25">
      <c r="A39" s="17"/>
      <c r="B39" s="17"/>
      <c r="C39" s="17"/>
      <c r="D39" s="17"/>
      <c r="E39" s="29">
        <f>SUM(E4:E38)</f>
        <v>1374787.6734693879</v>
      </c>
      <c r="F39" s="8">
        <v>0.49</v>
      </c>
      <c r="G39" s="13">
        <f>SUM(G4:G38)</f>
        <v>673645.96</v>
      </c>
    </row>
    <row r="41" spans="1:7" x14ac:dyDescent="0.25">
      <c r="A41" s="9" t="s">
        <v>52</v>
      </c>
      <c r="B41" s="10" t="s">
        <v>20</v>
      </c>
      <c r="C41" s="9" t="s">
        <v>22</v>
      </c>
      <c r="D41" s="9" t="s">
        <v>44</v>
      </c>
    </row>
    <row r="42" spans="1:7" x14ac:dyDescent="0.25">
      <c r="A42" s="21" t="s">
        <v>58</v>
      </c>
      <c r="B42" s="30">
        <f>SUM(E4:E6)</f>
        <v>56005.632653061228</v>
      </c>
      <c r="C42" s="22">
        <f>SUM(G4:G6)</f>
        <v>27442.760000000002</v>
      </c>
      <c r="D42" s="14">
        <f>B42/$B$51</f>
        <v>4.0737659882945039E-2</v>
      </c>
    </row>
    <row r="43" spans="1:7" x14ac:dyDescent="0.25">
      <c r="A43" s="6" t="s">
        <v>12</v>
      </c>
      <c r="B43" s="28">
        <f>SUM(E7:E10)</f>
        <v>150753.95918367349</v>
      </c>
      <c r="C43" s="8">
        <f>SUM(G7:G10)</f>
        <v>73869.440000000002</v>
      </c>
      <c r="D43" s="14">
        <f t="shared" ref="D43:D50" si="1">B43/$B$51</f>
        <v>0.10965617607207205</v>
      </c>
    </row>
    <row r="44" spans="1:7" x14ac:dyDescent="0.25">
      <c r="A44" s="6" t="s">
        <v>5</v>
      </c>
      <c r="B44" s="28">
        <f>SUM(E11:E14)</f>
        <v>159461.08163265308</v>
      </c>
      <c r="C44" s="8">
        <f>SUM(G11:G14)</f>
        <v>78135.929999999993</v>
      </c>
      <c r="D44" s="14">
        <f t="shared" si="1"/>
        <v>0.11598960676614166</v>
      </c>
    </row>
    <row r="45" spans="1:7" x14ac:dyDescent="0.25">
      <c r="A45" s="6" t="s">
        <v>55</v>
      </c>
      <c r="B45" s="28">
        <f>SUM(E15:E18)</f>
        <v>33758</v>
      </c>
      <c r="C45" s="8">
        <f>SUM(G15:G18)</f>
        <v>16541.419999999998</v>
      </c>
      <c r="D45" s="14">
        <f t="shared" si="1"/>
        <v>2.4555064503021733E-2</v>
      </c>
    </row>
    <row r="46" spans="1:7" x14ac:dyDescent="0.25">
      <c r="A46" s="6" t="s">
        <v>39</v>
      </c>
      <c r="B46" s="28">
        <f>SUM(E19:E22)</f>
        <v>64384</v>
      </c>
      <c r="C46" s="8">
        <f>SUM(G19:G22)</f>
        <v>31548.16</v>
      </c>
      <c r="D46" s="14">
        <f t="shared" si="1"/>
        <v>4.6831959030823843E-2</v>
      </c>
    </row>
    <row r="47" spans="1:7" x14ac:dyDescent="0.25">
      <c r="A47" s="6" t="s">
        <v>8</v>
      </c>
      <c r="B47" s="28">
        <f>SUM(E23:E26)</f>
        <v>387363</v>
      </c>
      <c r="C47" s="8">
        <f>SUM(G23:G26)</f>
        <v>189807.87</v>
      </c>
      <c r="D47" s="14">
        <f t="shared" si="1"/>
        <v>0.28176205495242629</v>
      </c>
    </row>
    <row r="48" spans="1:7" x14ac:dyDescent="0.25">
      <c r="A48" s="6" t="s">
        <v>24</v>
      </c>
      <c r="B48" s="28">
        <f>SUM(E27:E30)</f>
        <v>128069</v>
      </c>
      <c r="C48" s="8">
        <f>SUM(G27:G30)</f>
        <v>62753.81</v>
      </c>
      <c r="D48" s="14">
        <f t="shared" si="1"/>
        <v>9.315547591200575E-2</v>
      </c>
    </row>
    <row r="49" spans="1:4" x14ac:dyDescent="0.25">
      <c r="A49" s="6" t="s">
        <v>14</v>
      </c>
      <c r="B49" s="28">
        <f>SUM(E31:E34)</f>
        <v>342326</v>
      </c>
      <c r="C49" s="8">
        <f>SUM(G31:G34)</f>
        <v>167739.74</v>
      </c>
      <c r="D49" s="14">
        <f t="shared" si="1"/>
        <v>0.2490028144754256</v>
      </c>
    </row>
    <row r="50" spans="1:4" x14ac:dyDescent="0.25">
      <c r="A50" s="6" t="s">
        <v>54</v>
      </c>
      <c r="B50" s="28">
        <f>SUM(E35:E38)</f>
        <v>52667</v>
      </c>
      <c r="C50" s="8">
        <f>SUM(G35:G38)</f>
        <v>25806.829999999998</v>
      </c>
      <c r="D50" s="14">
        <f t="shared" si="1"/>
        <v>3.830918840513791E-2</v>
      </c>
    </row>
    <row r="51" spans="1:4" x14ac:dyDescent="0.25">
      <c r="A51" s="12" t="s">
        <v>9</v>
      </c>
      <c r="B51" s="29">
        <f>SUM(B42:B50)</f>
        <v>1374787.6734693879</v>
      </c>
      <c r="C51" s="13">
        <f>SUM(C42:C50)</f>
        <v>673645.95999999985</v>
      </c>
      <c r="D51" s="41">
        <f>SUM(D42:D50)</f>
        <v>0.99999999999999989</v>
      </c>
    </row>
  </sheetData>
  <autoFilter ref="A3:G3" xr:uid="{00000000-0009-0000-0000-000008000000}">
    <sortState xmlns:xlrd2="http://schemas.microsoft.com/office/spreadsheetml/2017/richdata2" ref="A4:G39">
      <sortCondition ref="A3"/>
    </sortState>
  </autoFilter>
  <pageMargins left="0.7" right="0.7" top="0.75" bottom="0.75" header="0.3" footer="0.3"/>
  <pageSetup scale="8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Post Go-Live Proportionate Use</vt:lpstr>
      <vt:lpstr>Pre GO LIVE Contributions</vt:lpstr>
      <vt:lpstr>2007-2008</vt:lpstr>
      <vt:lpstr>2008-2009</vt:lpstr>
      <vt:lpstr>2009-2010</vt:lpstr>
      <vt:lpstr>2010-2011</vt:lpstr>
      <vt:lpstr>2011-2012</vt:lpstr>
      <vt:lpstr>2012-2013</vt:lpstr>
      <vt:lpstr>2013-2014</vt:lpstr>
      <vt:lpstr>2014-2015</vt:lpstr>
      <vt:lpstr>2015-2016</vt:lpstr>
      <vt:lpstr>2016-2017</vt:lpstr>
      <vt:lpstr>2017-2018</vt:lpstr>
      <vt:lpstr>2018-2019</vt:lpstr>
      <vt:lpstr>2019-2020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Ajaib Gill</dc:creator>
  <cp:lastModifiedBy>Carol Sutherland</cp:lastModifiedBy>
  <cp:lastPrinted>2020-10-19T16:53:38Z</cp:lastPrinted>
  <dcterms:created xsi:type="dcterms:W3CDTF">2020-10-09T21:55:25Z</dcterms:created>
  <dcterms:modified xsi:type="dcterms:W3CDTF">2021-04-20T21:54:17Z</dcterms:modified>
</cp:coreProperties>
</file>